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peralevi\Desktop\Sveby\Verifiering\Verifieringsmall spec_energianv\"/>
    </mc:Choice>
  </mc:AlternateContent>
  <xr:revisionPtr revIDLastSave="0" documentId="13_ncr:1_{E4483B45-9BAD-4A09-BC2C-0369FCC42AC8}" xr6:coauthVersionLast="47" xr6:coauthVersionMax="47" xr10:uidLastSave="{00000000-0000-0000-0000-000000000000}"/>
  <bookViews>
    <workbookView xWindow="30" yWindow="135" windowWidth="21570" windowHeight="12465" tabRatio="941" xr2:uid="{00000000-000D-0000-FFFF-FFFF00000000}"/>
  </bookViews>
  <sheets>
    <sheet name="Startinstruktioner" sheetId="5" r:id="rId1"/>
    <sheet name="Basdata &amp; Resultat" sheetId="23" r:id="rId2"/>
    <sheet name="Sammanställning år" sheetId="18" r:id="rId3"/>
    <sheet name="BBR-krav" sheetId="11" r:id="rId4"/>
    <sheet name="Inmatning och ver. värme" sheetId="31" r:id="rId5"/>
    <sheet name="Inmatning och ver. TVV" sheetId="12" r:id="rId6"/>
    <sheet name="Inmatning och ver. kyla" sheetId="15" r:id="rId7"/>
    <sheet name="Inmatning och ver. el" sheetId="16" r:id="rId8"/>
    <sheet name="Normalisering avvikelser år" sheetId="13" r:id="rId9"/>
    <sheet name="Underlag-mätplan" sheetId="20" r:id="rId10"/>
    <sheet name="Data" sheetId="32" state="hidden" r:id="rId11"/>
  </sheets>
  <definedNames>
    <definedName name="_xlnm._FilterDatabase" localSheetId="7" hidden="1">'Inmatning och ver. el'!$B$12:$B$54</definedName>
    <definedName name="_xlnm._FilterDatabase" localSheetId="6" hidden="1">'Inmatning och ver. kyla'!$B$10:$B$52</definedName>
    <definedName name="_xlnm._FilterDatabase" localSheetId="5" hidden="1">'Inmatning och ver. TVV'!$B$11:$B$53</definedName>
    <definedName name="_xlnm._FilterDatabase" localSheetId="4" hidden="1">'Inmatning och ver. värme'!$B$11:$B$53</definedName>
    <definedName name="Atemp">'Basdata &amp; Resultat'!$F$23</definedName>
    <definedName name="_xlnm.Print_Area" localSheetId="3">'BBR-krav'!$A$1:$J$87</definedName>
    <definedName name="_xlnm.Print_Area" localSheetId="7">'Inmatning och ver. el'!$A$3:$R$55</definedName>
    <definedName name="_xlnm.Print_Area" localSheetId="6">'Inmatning och ver. kyla'!$A$1:$X$53</definedName>
    <definedName name="_xlnm.Print_Area" localSheetId="5">'Inmatning och ver. TVV'!$A$1:$S$54</definedName>
    <definedName name="_xlnm.Print_Area" localSheetId="4">'Inmatning och ver. värme'!$A$1:$V$54</definedName>
    <definedName name="_xlnm.Print_Area" localSheetId="8">'Normalisering avvikelser år'!$A$1:$N$88</definedName>
    <definedName name="_xlnm.Print_Area" localSheetId="2">'Sammanställning år'!$A$1:$Q$76</definedName>
    <definedName name="_xlnm.Print_Area" localSheetId="0">Startinstruktioner!$A$1:$H$65</definedName>
    <definedName name="_xlnm.Print_Area" localSheetId="9">'Underlag-mätplan'!$A$1:$L$56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2" i="18" l="1"/>
  <c r="D55" i="18"/>
  <c r="D38" i="18"/>
  <c r="F29" i="31" l="1"/>
  <c r="J41" i="31" l="1"/>
  <c r="J42" i="31"/>
  <c r="J43" i="31"/>
  <c r="J44" i="31"/>
  <c r="J45" i="31"/>
  <c r="J46" i="31"/>
  <c r="J47" i="31"/>
  <c r="J48" i="31"/>
  <c r="J49" i="31"/>
  <c r="J50" i="31"/>
  <c r="J51" i="31"/>
  <c r="J40" i="31"/>
  <c r="J27" i="31"/>
  <c r="J28" i="31"/>
  <c r="J30" i="31"/>
  <c r="J31" i="31"/>
  <c r="J32" i="31"/>
  <c r="J33" i="31"/>
  <c r="J34" i="31"/>
  <c r="J35" i="31"/>
  <c r="J36" i="31"/>
  <c r="J37" i="31"/>
  <c r="J26" i="31"/>
  <c r="J13" i="31"/>
  <c r="J14" i="31"/>
  <c r="J15" i="31"/>
  <c r="J16" i="31"/>
  <c r="J17" i="31"/>
  <c r="J18" i="31"/>
  <c r="J19" i="31"/>
  <c r="J20" i="31"/>
  <c r="J21" i="31"/>
  <c r="J22" i="31"/>
  <c r="J12" i="31"/>
  <c r="J52" i="31" l="1"/>
  <c r="J38" i="31"/>
  <c r="D27" i="5" l="1"/>
  <c r="D5" i="11"/>
  <c r="D5" i="31"/>
  <c r="D5" i="12"/>
  <c r="D4" i="15"/>
  <c r="E6" i="16"/>
  <c r="E4" i="13"/>
  <c r="D4" i="20"/>
  <c r="I52" i="15"/>
  <c r="I38" i="15"/>
  <c r="I24" i="15"/>
  <c r="L53" i="31"/>
  <c r="L39" i="31"/>
  <c r="L25" i="31"/>
  <c r="J4" i="23" a="1"/>
  <c r="J4" i="23" s="1"/>
  <c r="F26" i="13" l="1"/>
  <c r="E23" i="15"/>
  <c r="G17" i="11" l="1"/>
  <c r="C10" i="11"/>
  <c r="E65" i="18" l="1"/>
  <c r="F65" i="18" s="1"/>
  <c r="E48" i="18"/>
  <c r="E47" i="18"/>
  <c r="E64" i="18"/>
  <c r="F64" i="18" s="1"/>
  <c r="E63" i="18"/>
  <c r="E46" i="18"/>
  <c r="D65" i="18"/>
  <c r="D64" i="18"/>
  <c r="D62" i="18"/>
  <c r="D54" i="18"/>
  <c r="D71" i="18"/>
  <c r="C69" i="18"/>
  <c r="C52" i="18"/>
  <c r="E39" i="31"/>
  <c r="D45" i="18" s="1"/>
  <c r="C61" i="18"/>
  <c r="C62" i="18"/>
  <c r="C63" i="18"/>
  <c r="C64" i="18"/>
  <c r="C65" i="18"/>
  <c r="C60" i="18"/>
  <c r="C44" i="18"/>
  <c r="C45" i="18"/>
  <c r="C46" i="18"/>
  <c r="C47" i="18"/>
  <c r="C48" i="18"/>
  <c r="F62" i="18" l="1"/>
  <c r="F45" i="18"/>
  <c r="F82" i="13"/>
  <c r="F83" i="13"/>
  <c r="F84" i="13"/>
  <c r="F85" i="13"/>
  <c r="F86" i="13"/>
  <c r="F87" i="13"/>
  <c r="F81" i="13"/>
  <c r="E60" i="18" s="1"/>
  <c r="F54" i="13"/>
  <c r="F55" i="13"/>
  <c r="F56" i="13"/>
  <c r="F57" i="13"/>
  <c r="F58" i="13"/>
  <c r="F59" i="13"/>
  <c r="F27" i="13"/>
  <c r="F28" i="13"/>
  <c r="E29" i="18" s="1"/>
  <c r="F29" i="13"/>
  <c r="E30" i="18" s="1"/>
  <c r="F30" i="13"/>
  <c r="F25" i="13"/>
  <c r="F67" i="13"/>
  <c r="F68" i="13"/>
  <c r="F69" i="13"/>
  <c r="F70" i="13"/>
  <c r="F71" i="13"/>
  <c r="F72" i="13"/>
  <c r="F73" i="13"/>
  <c r="F74" i="13"/>
  <c r="F66" i="13"/>
  <c r="F39" i="13"/>
  <c r="F40" i="13"/>
  <c r="F41" i="13"/>
  <c r="F42" i="13"/>
  <c r="F43" i="13"/>
  <c r="F44" i="13"/>
  <c r="F45" i="13"/>
  <c r="F46" i="13"/>
  <c r="F38" i="13"/>
  <c r="B76" i="13"/>
  <c r="B62" i="13"/>
  <c r="B48" i="13"/>
  <c r="B34" i="13"/>
  <c r="C82" i="13"/>
  <c r="C83" i="13"/>
  <c r="C84" i="13"/>
  <c r="C85" i="13"/>
  <c r="C86" i="13"/>
  <c r="C87" i="13"/>
  <c r="C81" i="13"/>
  <c r="C54" i="13"/>
  <c r="C55" i="13"/>
  <c r="C56" i="13"/>
  <c r="C57" i="13"/>
  <c r="C58" i="13"/>
  <c r="C59" i="13"/>
  <c r="C53" i="13"/>
  <c r="F78" i="13"/>
  <c r="D78" i="13"/>
  <c r="B78" i="13"/>
  <c r="H64" i="13"/>
  <c r="F64" i="13"/>
  <c r="E64" i="13"/>
  <c r="D64" i="13"/>
  <c r="C64" i="13"/>
  <c r="B64" i="13"/>
  <c r="F50" i="13"/>
  <c r="D50" i="13"/>
  <c r="B50" i="13"/>
  <c r="J50" i="13"/>
  <c r="I36" i="13"/>
  <c r="H36" i="13"/>
  <c r="F36" i="13"/>
  <c r="E36" i="13"/>
  <c r="D36" i="13"/>
  <c r="C36" i="13"/>
  <c r="B36" i="13"/>
  <c r="I22" i="13"/>
  <c r="H22" i="13"/>
  <c r="G53" i="12" l="1"/>
  <c r="G39" i="12"/>
  <c r="E53" i="12"/>
  <c r="E39" i="12"/>
  <c r="D24" i="12"/>
  <c r="F24" i="12" s="1"/>
  <c r="C53" i="12"/>
  <c r="C39" i="12"/>
  <c r="D39" i="31" s="1"/>
  <c r="D52" i="12"/>
  <c r="F52" i="12" s="1"/>
  <c r="D38" i="12"/>
  <c r="F38" i="12" s="1"/>
  <c r="J52" i="15"/>
  <c r="M41" i="31"/>
  <c r="M42" i="31"/>
  <c r="M43" i="31"/>
  <c r="M44" i="31"/>
  <c r="M45" i="31"/>
  <c r="M46" i="31"/>
  <c r="M47" i="31"/>
  <c r="M48" i="31"/>
  <c r="M49" i="31"/>
  <c r="M50" i="31"/>
  <c r="M51" i="31"/>
  <c r="M52" i="31"/>
  <c r="M40" i="31"/>
  <c r="M27" i="31"/>
  <c r="M28" i="31"/>
  <c r="M29" i="31"/>
  <c r="M30" i="31"/>
  <c r="M31" i="31"/>
  <c r="M32" i="31"/>
  <c r="M33" i="31"/>
  <c r="M34" i="31"/>
  <c r="M35" i="31"/>
  <c r="M36" i="31"/>
  <c r="M37" i="31"/>
  <c r="M38" i="31"/>
  <c r="M26" i="31"/>
  <c r="O53" i="31"/>
  <c r="N53" i="31"/>
  <c r="O39" i="31"/>
  <c r="N39" i="31"/>
  <c r="G53" i="31"/>
  <c r="G39" i="31"/>
  <c r="F52" i="31"/>
  <c r="F38" i="31"/>
  <c r="E53" i="31"/>
  <c r="C53" i="31"/>
  <c r="C39" i="31"/>
  <c r="D26" i="31"/>
  <c r="D27" i="31"/>
  <c r="D28" i="31"/>
  <c r="D29" i="31"/>
  <c r="D30" i="31"/>
  <c r="D31" i="31"/>
  <c r="D32" i="31"/>
  <c r="D33" i="31"/>
  <c r="D34" i="31"/>
  <c r="D35" i="31"/>
  <c r="D36" i="31"/>
  <c r="D37" i="31"/>
  <c r="D38" i="31"/>
  <c r="D40" i="31"/>
  <c r="D41" i="31"/>
  <c r="D42" i="31"/>
  <c r="D43" i="31"/>
  <c r="D44" i="31"/>
  <c r="D45" i="31"/>
  <c r="D46" i="31"/>
  <c r="D47" i="31"/>
  <c r="D48" i="31"/>
  <c r="D49" i="31"/>
  <c r="D50" i="31"/>
  <c r="D51" i="31"/>
  <c r="D52" i="31"/>
  <c r="D53" i="31"/>
  <c r="F24" i="31"/>
  <c r="D24" i="31"/>
  <c r="E52" i="15"/>
  <c r="H52" i="15" s="1"/>
  <c r="D63" i="18" s="1"/>
  <c r="E40" i="15"/>
  <c r="H40" i="15" s="1"/>
  <c r="E41" i="15"/>
  <c r="E42" i="15"/>
  <c r="E43" i="15"/>
  <c r="E44" i="15"/>
  <c r="E45" i="15"/>
  <c r="E46" i="15"/>
  <c r="H46" i="15" s="1"/>
  <c r="E47" i="15"/>
  <c r="H47" i="15" s="1"/>
  <c r="E48" i="15"/>
  <c r="E49" i="15"/>
  <c r="E50" i="15"/>
  <c r="E51" i="15"/>
  <c r="E39" i="15"/>
  <c r="H39" i="15" s="1"/>
  <c r="E38" i="15"/>
  <c r="E26" i="15"/>
  <c r="E27" i="15"/>
  <c r="E28" i="15"/>
  <c r="H28" i="15" s="1"/>
  <c r="E29" i="15"/>
  <c r="E30" i="15"/>
  <c r="E31" i="15"/>
  <c r="H31" i="15" s="1"/>
  <c r="E32" i="15"/>
  <c r="H32" i="15" s="1"/>
  <c r="E33" i="15"/>
  <c r="E34" i="15"/>
  <c r="E35" i="15"/>
  <c r="E36" i="15"/>
  <c r="H36" i="15" s="1"/>
  <c r="E37" i="15"/>
  <c r="E25" i="15"/>
  <c r="J26" i="15"/>
  <c r="K26" i="15"/>
  <c r="J27" i="15"/>
  <c r="J38" i="15" s="1"/>
  <c r="F47" i="18" s="1"/>
  <c r="K27" i="15"/>
  <c r="J28" i="15"/>
  <c r="K28" i="15"/>
  <c r="J29" i="15"/>
  <c r="K29" i="15"/>
  <c r="J30" i="15"/>
  <c r="K30" i="15"/>
  <c r="J31" i="15"/>
  <c r="K31" i="15"/>
  <c r="J32" i="15"/>
  <c r="K32" i="15"/>
  <c r="J33" i="15"/>
  <c r="K33" i="15"/>
  <c r="J34" i="15"/>
  <c r="K34" i="15"/>
  <c r="J35" i="15"/>
  <c r="K35" i="15"/>
  <c r="J36" i="15"/>
  <c r="K36" i="15"/>
  <c r="J37" i="15"/>
  <c r="K37" i="15"/>
  <c r="J40" i="15"/>
  <c r="K40" i="15"/>
  <c r="J41" i="15"/>
  <c r="K41" i="15"/>
  <c r="J42" i="15"/>
  <c r="K42" i="15"/>
  <c r="J43" i="15"/>
  <c r="K43" i="15"/>
  <c r="J44" i="15"/>
  <c r="K44" i="15"/>
  <c r="J45" i="15"/>
  <c r="K45" i="15"/>
  <c r="J46" i="15"/>
  <c r="K46" i="15"/>
  <c r="J47" i="15"/>
  <c r="K47" i="15"/>
  <c r="J48" i="15"/>
  <c r="K48" i="15"/>
  <c r="J49" i="15"/>
  <c r="K49" i="15"/>
  <c r="J50" i="15"/>
  <c r="K50" i="15"/>
  <c r="J51" i="15"/>
  <c r="K51" i="15"/>
  <c r="K39" i="15"/>
  <c r="J39" i="15"/>
  <c r="K25" i="15"/>
  <c r="J25" i="15"/>
  <c r="M38" i="15"/>
  <c r="N38" i="15"/>
  <c r="M52" i="15"/>
  <c r="N52" i="15"/>
  <c r="P52" i="15"/>
  <c r="Q52" i="15"/>
  <c r="S52" i="15"/>
  <c r="L52" i="15"/>
  <c r="L38" i="15"/>
  <c r="H41" i="15"/>
  <c r="H42" i="15"/>
  <c r="H43" i="15"/>
  <c r="H44" i="15"/>
  <c r="H45" i="15"/>
  <c r="H48" i="15"/>
  <c r="H49" i="15"/>
  <c r="H50" i="15"/>
  <c r="H51" i="15"/>
  <c r="H38" i="15"/>
  <c r="D46" i="18" s="1"/>
  <c r="H26" i="15"/>
  <c r="H27" i="15"/>
  <c r="H29" i="15"/>
  <c r="H30" i="15"/>
  <c r="H33" i="15"/>
  <c r="H34" i="15"/>
  <c r="H35" i="15"/>
  <c r="H37" i="15"/>
  <c r="H25" i="15"/>
  <c r="G52" i="15"/>
  <c r="G40" i="15"/>
  <c r="G41" i="15"/>
  <c r="G42" i="15"/>
  <c r="G43" i="15"/>
  <c r="G44" i="15"/>
  <c r="G45" i="15"/>
  <c r="G46" i="15"/>
  <c r="G47" i="15"/>
  <c r="G48" i="15"/>
  <c r="G49" i="15"/>
  <c r="G50" i="15"/>
  <c r="G51" i="15"/>
  <c r="G39" i="15"/>
  <c r="F52" i="15"/>
  <c r="F38" i="15"/>
  <c r="D52" i="15"/>
  <c r="C52" i="15"/>
  <c r="D38" i="15"/>
  <c r="C38" i="15"/>
  <c r="G26" i="15"/>
  <c r="G27" i="15"/>
  <c r="G28" i="15"/>
  <c r="G29" i="15"/>
  <c r="G30" i="15"/>
  <c r="G31" i="15"/>
  <c r="G32" i="15"/>
  <c r="G33" i="15"/>
  <c r="G34" i="15"/>
  <c r="G35" i="15"/>
  <c r="G36" i="15"/>
  <c r="G37" i="15"/>
  <c r="G25" i="15"/>
  <c r="G23" i="15"/>
  <c r="J23" i="15" s="1"/>
  <c r="H23" i="15"/>
  <c r="K23" i="15" s="1"/>
  <c r="I27" i="16"/>
  <c r="I28" i="16"/>
  <c r="I29" i="16"/>
  <c r="I30" i="16"/>
  <c r="I31" i="16"/>
  <c r="I32" i="16"/>
  <c r="I33" i="16"/>
  <c r="I34" i="16"/>
  <c r="I35" i="16"/>
  <c r="I36" i="16"/>
  <c r="I37" i="16"/>
  <c r="I38" i="16"/>
  <c r="I39" i="16"/>
  <c r="I40" i="16"/>
  <c r="F48" i="18" s="1"/>
  <c r="I41" i="16"/>
  <c r="I42" i="16"/>
  <c r="I43" i="16"/>
  <c r="I44" i="16"/>
  <c r="I45" i="16"/>
  <c r="I46" i="16"/>
  <c r="I47" i="16"/>
  <c r="I48" i="16"/>
  <c r="I49" i="16"/>
  <c r="I50" i="16"/>
  <c r="I51" i="16"/>
  <c r="I52" i="16"/>
  <c r="I53" i="16"/>
  <c r="I54" i="16"/>
  <c r="I25" i="16"/>
  <c r="D54" i="16"/>
  <c r="E54" i="16"/>
  <c r="F54" i="16"/>
  <c r="G54" i="16"/>
  <c r="H54" i="16"/>
  <c r="J54" i="16"/>
  <c r="K54" i="16"/>
  <c r="L54" i="16"/>
  <c r="C54" i="16"/>
  <c r="D40" i="16"/>
  <c r="E40" i="16"/>
  <c r="F40" i="16"/>
  <c r="G40" i="16"/>
  <c r="H40" i="16"/>
  <c r="J40" i="16"/>
  <c r="K40" i="16"/>
  <c r="L40" i="16"/>
  <c r="C40" i="16"/>
  <c r="H38" i="31" l="1"/>
  <c r="H24" i="31"/>
  <c r="J24" i="31" s="1"/>
  <c r="K38" i="15"/>
  <c r="F46" i="18" s="1"/>
  <c r="K52" i="15"/>
  <c r="F63" i="18" s="1"/>
  <c r="M39" i="31"/>
  <c r="M53" i="31"/>
  <c r="H52" i="31"/>
  <c r="G38" i="15"/>
  <c r="D47" i="18" s="1"/>
  <c r="D37" i="18"/>
  <c r="B61" i="18"/>
  <c r="B62" i="18"/>
  <c r="B63" i="18"/>
  <c r="B64" i="18"/>
  <c r="B65" i="18"/>
  <c r="B66" i="18"/>
  <c r="B67" i="18"/>
  <c r="B68" i="18"/>
  <c r="B69" i="18"/>
  <c r="B70" i="18"/>
  <c r="B71" i="18"/>
  <c r="B72" i="18"/>
  <c r="B73" i="18"/>
  <c r="B60" i="18"/>
  <c r="B56" i="18"/>
  <c r="B44" i="18"/>
  <c r="B45" i="18"/>
  <c r="B46" i="18"/>
  <c r="B47" i="18"/>
  <c r="B48" i="18"/>
  <c r="B49" i="18"/>
  <c r="B50" i="18"/>
  <c r="B51" i="18"/>
  <c r="B52" i="18"/>
  <c r="B53" i="18"/>
  <c r="B54" i="18"/>
  <c r="B55" i="18"/>
  <c r="B43" i="18"/>
  <c r="I24" i="31" l="1"/>
  <c r="K24" i="31" s="1"/>
  <c r="I38" i="31"/>
  <c r="K38" i="31"/>
  <c r="I52" i="31"/>
  <c r="O25" i="31"/>
  <c r="N25" i="31"/>
  <c r="M23" i="31"/>
  <c r="I10" i="12"/>
  <c r="G25" i="12"/>
  <c r="H10" i="12"/>
  <c r="O11" i="16"/>
  <c r="K26" i="16"/>
  <c r="L26" i="16"/>
  <c r="J26" i="16"/>
  <c r="D26" i="16"/>
  <c r="F25" i="31" s="1"/>
  <c r="E26" i="16"/>
  <c r="F26" i="16"/>
  <c r="G26" i="16"/>
  <c r="H26" i="16"/>
  <c r="C26" i="16"/>
  <c r="I13" i="16"/>
  <c r="L24" i="15"/>
  <c r="J12" i="15"/>
  <c r="K12" i="15"/>
  <c r="J14" i="15"/>
  <c r="K14" i="15"/>
  <c r="J15" i="15"/>
  <c r="K15" i="15"/>
  <c r="J16" i="15"/>
  <c r="K16" i="15"/>
  <c r="J17" i="15"/>
  <c r="K17" i="15"/>
  <c r="J18" i="15"/>
  <c r="K18" i="15"/>
  <c r="J19" i="15"/>
  <c r="K19" i="15"/>
  <c r="J20" i="15"/>
  <c r="K20" i="15"/>
  <c r="J21" i="15"/>
  <c r="K21" i="15"/>
  <c r="J22" i="15"/>
  <c r="K22" i="15"/>
  <c r="D24" i="15"/>
  <c r="V9" i="15"/>
  <c r="U9" i="15"/>
  <c r="T9" i="15"/>
  <c r="N24" i="15"/>
  <c r="M24" i="15"/>
  <c r="F24" i="15"/>
  <c r="E25" i="12"/>
  <c r="C25" i="12"/>
  <c r="D25" i="31" s="1"/>
  <c r="C24" i="15"/>
  <c r="E25" i="31"/>
  <c r="G25" i="31"/>
  <c r="D13" i="31"/>
  <c r="D14" i="31"/>
  <c r="D15" i="31"/>
  <c r="D16" i="31"/>
  <c r="D17" i="31"/>
  <c r="D18" i="31"/>
  <c r="D19" i="31"/>
  <c r="D20" i="31"/>
  <c r="D21" i="31"/>
  <c r="D22" i="31"/>
  <c r="D23" i="31"/>
  <c r="C25" i="31"/>
  <c r="M16" i="31"/>
  <c r="M17" i="31"/>
  <c r="M18" i="31"/>
  <c r="M19" i="31"/>
  <c r="M20" i="31"/>
  <c r="M21" i="31"/>
  <c r="M22" i="31"/>
  <c r="G24" i="15" l="1"/>
  <c r="D30" i="18" s="1"/>
  <c r="I26" i="16"/>
  <c r="K52" i="31"/>
  <c r="M24" i="31"/>
  <c r="H25" i="31"/>
  <c r="F48" i="23"/>
  <c r="E48" i="23"/>
  <c r="D48" i="23"/>
  <c r="D28" i="18" l="1"/>
  <c r="I14" i="16"/>
  <c r="I15" i="16"/>
  <c r="I16" i="16"/>
  <c r="I17" i="16"/>
  <c r="I18" i="16"/>
  <c r="I19" i="16"/>
  <c r="I20" i="16"/>
  <c r="I21" i="16"/>
  <c r="I22" i="16"/>
  <c r="I23" i="16"/>
  <c r="I24" i="16"/>
  <c r="C29" i="18"/>
  <c r="G12" i="15"/>
  <c r="G13" i="15"/>
  <c r="J13" i="15" s="1"/>
  <c r="G14" i="15"/>
  <c r="G15" i="15"/>
  <c r="G16" i="15"/>
  <c r="G17" i="15"/>
  <c r="G18" i="15"/>
  <c r="G19" i="15"/>
  <c r="G20" i="15"/>
  <c r="G21" i="15"/>
  <c r="G22" i="15"/>
  <c r="G11" i="15"/>
  <c r="J11" i="15" s="1"/>
  <c r="J24" i="15" s="1"/>
  <c r="C43" i="18" l="1"/>
  <c r="F53" i="13"/>
  <c r="E43" i="18" s="1"/>
  <c r="F43" i="18" s="1"/>
  <c r="H7" i="11"/>
  <c r="G10" i="11"/>
  <c r="H33" i="18" l="1"/>
  <c r="H67" i="18"/>
  <c r="H50" i="18"/>
  <c r="D58" i="18"/>
  <c r="E58" i="18"/>
  <c r="F58" i="18"/>
  <c r="C58" i="18"/>
  <c r="D41" i="18"/>
  <c r="E41" i="18"/>
  <c r="F41" i="18"/>
  <c r="C41" i="18"/>
  <c r="D12" i="31" l="1"/>
  <c r="C35" i="18"/>
  <c r="C27" i="18"/>
  <c r="C28" i="18"/>
  <c r="C30" i="18"/>
  <c r="C31" i="18"/>
  <c r="D12" i="12" l="1"/>
  <c r="D13" i="12"/>
  <c r="D14" i="12"/>
  <c r="D15" i="12"/>
  <c r="D16" i="12"/>
  <c r="F16" i="12" s="1"/>
  <c r="D17" i="12"/>
  <c r="F17" i="12" s="1"/>
  <c r="D18" i="12"/>
  <c r="F18" i="12" s="1"/>
  <c r="D19" i="12"/>
  <c r="F19" i="12" s="1"/>
  <c r="D20" i="12"/>
  <c r="D21" i="12"/>
  <c r="D22" i="12"/>
  <c r="D23" i="12"/>
  <c r="D26" i="12"/>
  <c r="F26" i="12" s="1"/>
  <c r="D27" i="12"/>
  <c r="F27" i="12" s="1"/>
  <c r="D28" i="12"/>
  <c r="F28" i="12" s="1"/>
  <c r="D29" i="12"/>
  <c r="F29" i="12" s="1"/>
  <c r="D30" i="12"/>
  <c r="F30" i="12" s="1"/>
  <c r="D31" i="12"/>
  <c r="F31" i="12" s="1"/>
  <c r="D32" i="12"/>
  <c r="F32" i="12" s="1"/>
  <c r="D33" i="12"/>
  <c r="F33" i="12" s="1"/>
  <c r="D34" i="12"/>
  <c r="F34" i="12" s="1"/>
  <c r="D35" i="12"/>
  <c r="F35" i="12" s="1"/>
  <c r="D36" i="12"/>
  <c r="F36" i="12" s="1"/>
  <c r="D37" i="12"/>
  <c r="F37" i="12" s="1"/>
  <c r="D40" i="12"/>
  <c r="F40" i="12" s="1"/>
  <c r="D41" i="12"/>
  <c r="F41" i="12" s="1"/>
  <c r="D42" i="12"/>
  <c r="F42" i="12" s="1"/>
  <c r="D43" i="12"/>
  <c r="F43" i="12" s="1"/>
  <c r="D44" i="12"/>
  <c r="F44" i="12" s="1"/>
  <c r="D45" i="12"/>
  <c r="F45" i="12" s="1"/>
  <c r="D46" i="12"/>
  <c r="F46" i="12" s="1"/>
  <c r="D47" i="12"/>
  <c r="F47" i="12" s="1"/>
  <c r="D48" i="12"/>
  <c r="F48" i="12" s="1"/>
  <c r="D49" i="12"/>
  <c r="F49" i="12" s="1"/>
  <c r="D50" i="12"/>
  <c r="F50" i="12" s="1"/>
  <c r="D51" i="12"/>
  <c r="F51" i="12" s="1"/>
  <c r="D53" i="12"/>
  <c r="F53" i="12" s="1"/>
  <c r="E12" i="15"/>
  <c r="H12" i="15" s="1"/>
  <c r="E13" i="15"/>
  <c r="H13" i="15" s="1"/>
  <c r="E14" i="15"/>
  <c r="H14" i="15" s="1"/>
  <c r="E15" i="15"/>
  <c r="H15" i="15" s="1"/>
  <c r="E16" i="15"/>
  <c r="H16" i="15" s="1"/>
  <c r="E17" i="15"/>
  <c r="H17" i="15" s="1"/>
  <c r="E18" i="15"/>
  <c r="H18" i="15" s="1"/>
  <c r="E19" i="15"/>
  <c r="H19" i="15" s="1"/>
  <c r="E20" i="15"/>
  <c r="H20" i="15" s="1"/>
  <c r="E21" i="15"/>
  <c r="H21" i="15" s="1"/>
  <c r="E22" i="15"/>
  <c r="H22" i="15" s="1"/>
  <c r="E11" i="15"/>
  <c r="D61" i="18" l="1"/>
  <c r="F12" i="12"/>
  <c r="F20" i="12"/>
  <c r="F22" i="12"/>
  <c r="F23" i="12"/>
  <c r="F13" i="12"/>
  <c r="K13" i="15"/>
  <c r="H11" i="15"/>
  <c r="K11" i="15" s="1"/>
  <c r="F28" i="18"/>
  <c r="U9" i="31"/>
  <c r="F13" i="31"/>
  <c r="H13" i="31" s="1"/>
  <c r="F14" i="31"/>
  <c r="H14" i="31" s="1"/>
  <c r="F15" i="31"/>
  <c r="H15" i="31" s="1"/>
  <c r="F16" i="31"/>
  <c r="H16" i="31" s="1"/>
  <c r="F17" i="31"/>
  <c r="H17" i="31" s="1"/>
  <c r="F18" i="31"/>
  <c r="H18" i="31" s="1"/>
  <c r="F19" i="31"/>
  <c r="H19" i="31" s="1"/>
  <c r="F20" i="31"/>
  <c r="H20" i="31" s="1"/>
  <c r="F21" i="31"/>
  <c r="H21" i="31" s="1"/>
  <c r="F22" i="31"/>
  <c r="H22" i="31" s="1"/>
  <c r="F23" i="31"/>
  <c r="H23" i="31" s="1"/>
  <c r="J23" i="31" s="1"/>
  <c r="F26" i="31"/>
  <c r="H26" i="31" s="1"/>
  <c r="F27" i="31"/>
  <c r="H27" i="31" s="1"/>
  <c r="F28" i="31"/>
  <c r="H28" i="31" s="1"/>
  <c r="H29" i="31"/>
  <c r="J29" i="31" s="1"/>
  <c r="F30" i="31"/>
  <c r="H30" i="31" s="1"/>
  <c r="F31" i="31"/>
  <c r="H31" i="31" s="1"/>
  <c r="F32" i="31"/>
  <c r="H32" i="31" s="1"/>
  <c r="F33" i="31"/>
  <c r="H33" i="31" s="1"/>
  <c r="F34" i="31"/>
  <c r="H34" i="31" s="1"/>
  <c r="F35" i="31"/>
  <c r="H35" i="31" s="1"/>
  <c r="F36" i="31"/>
  <c r="H36" i="31" s="1"/>
  <c r="F37" i="31"/>
  <c r="H37" i="31" s="1"/>
  <c r="F39" i="31"/>
  <c r="F40" i="31"/>
  <c r="H40" i="31" s="1"/>
  <c r="F41" i="31"/>
  <c r="H41" i="31" s="1"/>
  <c r="F42" i="31"/>
  <c r="H42" i="31" s="1"/>
  <c r="F43" i="31"/>
  <c r="H43" i="31" s="1"/>
  <c r="F44" i="31"/>
  <c r="H44" i="31" s="1"/>
  <c r="F45" i="31"/>
  <c r="H45" i="31" s="1"/>
  <c r="F46" i="31"/>
  <c r="H46" i="31" s="1"/>
  <c r="F47" i="31"/>
  <c r="H47" i="31" s="1"/>
  <c r="F48" i="31"/>
  <c r="H48" i="31" s="1"/>
  <c r="F49" i="31"/>
  <c r="H49" i="31" s="1"/>
  <c r="F50" i="31"/>
  <c r="H50" i="31" s="1"/>
  <c r="F51" i="31"/>
  <c r="H51" i="31" s="1"/>
  <c r="F53" i="31"/>
  <c r="F12" i="31"/>
  <c r="H3" i="11"/>
  <c r="H5" i="11"/>
  <c r="F23" i="23"/>
  <c r="S31" i="31" l="1"/>
  <c r="S13" i="31"/>
  <c r="I86" i="13"/>
  <c r="H85" i="13"/>
  <c r="I56" i="13"/>
  <c r="H55" i="13"/>
  <c r="I26" i="13"/>
  <c r="H25" i="13"/>
  <c r="Q47" i="16"/>
  <c r="Q39" i="16"/>
  <c r="Q31" i="16"/>
  <c r="Q23" i="16"/>
  <c r="Q15" i="16"/>
  <c r="P49" i="16"/>
  <c r="P41" i="16"/>
  <c r="P33" i="16"/>
  <c r="P25" i="16"/>
  <c r="P17" i="16"/>
  <c r="O51" i="16"/>
  <c r="O43" i="16"/>
  <c r="O35" i="16"/>
  <c r="O27" i="16"/>
  <c r="O19" i="16"/>
  <c r="N53" i="16"/>
  <c r="N45" i="16"/>
  <c r="N37" i="16"/>
  <c r="N29" i="16"/>
  <c r="U44" i="15"/>
  <c r="U36" i="15"/>
  <c r="U28" i="15"/>
  <c r="U20" i="15"/>
  <c r="U12" i="15"/>
  <c r="T46" i="15"/>
  <c r="T30" i="15"/>
  <c r="T22" i="15"/>
  <c r="T14" i="15"/>
  <c r="I49" i="12"/>
  <c r="I41" i="12"/>
  <c r="I33" i="12"/>
  <c r="I24" i="12"/>
  <c r="I16" i="12"/>
  <c r="U48" i="31"/>
  <c r="U40" i="31"/>
  <c r="U32" i="31"/>
  <c r="U24" i="31"/>
  <c r="I85" i="13"/>
  <c r="H84" i="13"/>
  <c r="I55" i="13"/>
  <c r="H54" i="13"/>
  <c r="I25" i="13"/>
  <c r="Q54" i="16"/>
  <c r="Q46" i="16"/>
  <c r="Q38" i="16"/>
  <c r="Q30" i="16"/>
  <c r="Q22" i="16"/>
  <c r="Q14" i="16"/>
  <c r="P48" i="16"/>
  <c r="P40" i="16"/>
  <c r="P32" i="16"/>
  <c r="P24" i="16"/>
  <c r="P16" i="16"/>
  <c r="O50" i="16"/>
  <c r="O42" i="16"/>
  <c r="O34" i="16"/>
  <c r="O26" i="16"/>
  <c r="O18" i="16"/>
  <c r="N52" i="16"/>
  <c r="N44" i="16"/>
  <c r="N36" i="16"/>
  <c r="N28" i="16"/>
  <c r="I84" i="13"/>
  <c r="H83" i="13"/>
  <c r="I54" i="13"/>
  <c r="H53" i="13"/>
  <c r="H31" i="13"/>
  <c r="Q53" i="16"/>
  <c r="Q45" i="16"/>
  <c r="Q37" i="16"/>
  <c r="Q29" i="16"/>
  <c r="Q21" i="16"/>
  <c r="Q13" i="16"/>
  <c r="I83" i="13"/>
  <c r="H82" i="13"/>
  <c r="I53" i="13"/>
  <c r="I31" i="13"/>
  <c r="H30" i="13"/>
  <c r="Q52" i="16"/>
  <c r="Q44" i="16"/>
  <c r="Q36" i="16"/>
  <c r="Q28" i="16"/>
  <c r="Q20" i="16"/>
  <c r="P54" i="16"/>
  <c r="P46" i="16"/>
  <c r="P38" i="16"/>
  <c r="P30" i="16"/>
  <c r="P22" i="16"/>
  <c r="P14" i="16"/>
  <c r="O48" i="16"/>
  <c r="O40" i="16"/>
  <c r="O32" i="16"/>
  <c r="O24" i="16"/>
  <c r="O16" i="16"/>
  <c r="N50" i="16"/>
  <c r="N42" i="16"/>
  <c r="N34" i="16"/>
  <c r="N14" i="16"/>
  <c r="U49" i="15"/>
  <c r="U41" i="15"/>
  <c r="U33" i="15"/>
  <c r="U25" i="15"/>
  <c r="U17" i="15"/>
  <c r="T51" i="15"/>
  <c r="T43" i="15"/>
  <c r="T35" i="15"/>
  <c r="T27" i="15"/>
  <c r="T19" i="15"/>
  <c r="T11" i="15"/>
  <c r="I46" i="12"/>
  <c r="I38" i="12"/>
  <c r="I30" i="12"/>
  <c r="I21" i="12"/>
  <c r="I13" i="12"/>
  <c r="U53" i="31"/>
  <c r="U45" i="31"/>
  <c r="U37" i="31"/>
  <c r="U29" i="31"/>
  <c r="U21" i="31"/>
  <c r="U13" i="31"/>
  <c r="R47" i="31"/>
  <c r="R39" i="31"/>
  <c r="R31" i="31"/>
  <c r="R23" i="31"/>
  <c r="R15" i="31"/>
  <c r="H55" i="18"/>
  <c r="I81" i="13"/>
  <c r="H58" i="13"/>
  <c r="I29" i="13"/>
  <c r="H28" i="13"/>
  <c r="Q42" i="16"/>
  <c r="Q34" i="16"/>
  <c r="P52" i="16"/>
  <c r="P44" i="16"/>
  <c r="P28" i="16"/>
  <c r="O46" i="16"/>
  <c r="O30" i="16"/>
  <c r="N48" i="16"/>
  <c r="U47" i="15"/>
  <c r="U23" i="15"/>
  <c r="T33" i="15"/>
  <c r="I52" i="12"/>
  <c r="I28" i="12"/>
  <c r="U51" i="31"/>
  <c r="U35" i="31"/>
  <c r="U19" i="31"/>
  <c r="I82" i="13"/>
  <c r="H81" i="13"/>
  <c r="H59" i="13"/>
  <c r="I30" i="13"/>
  <c r="H29" i="13"/>
  <c r="Q51" i="16"/>
  <c r="Q43" i="16"/>
  <c r="Q35" i="16"/>
  <c r="Q27" i="16"/>
  <c r="Q19" i="16"/>
  <c r="P53" i="16"/>
  <c r="P45" i="16"/>
  <c r="P37" i="16"/>
  <c r="P29" i="16"/>
  <c r="P21" i="16"/>
  <c r="P13" i="16"/>
  <c r="O47" i="16"/>
  <c r="O39" i="16"/>
  <c r="O31" i="16"/>
  <c r="O23" i="16"/>
  <c r="O15" i="16"/>
  <c r="N49" i="16"/>
  <c r="N41" i="16"/>
  <c r="N33" i="16"/>
  <c r="N13" i="16"/>
  <c r="U48" i="15"/>
  <c r="U40" i="15"/>
  <c r="U32" i="15"/>
  <c r="U16" i="15"/>
  <c r="T50" i="15"/>
  <c r="T42" i="15"/>
  <c r="T34" i="15"/>
  <c r="T26" i="15"/>
  <c r="T18" i="15"/>
  <c r="I53" i="12"/>
  <c r="I72" i="18" s="1"/>
  <c r="I45" i="12"/>
  <c r="I37" i="12"/>
  <c r="I29" i="12"/>
  <c r="I20" i="12"/>
  <c r="I12" i="12"/>
  <c r="U52" i="31"/>
  <c r="U44" i="31"/>
  <c r="U36" i="31"/>
  <c r="U28" i="31"/>
  <c r="U20" i="31"/>
  <c r="U12" i="31"/>
  <c r="R46" i="31"/>
  <c r="R38" i="31"/>
  <c r="R30" i="31"/>
  <c r="R22" i="31"/>
  <c r="R14" i="31"/>
  <c r="H54" i="18"/>
  <c r="Q50" i="16"/>
  <c r="Q18" i="16"/>
  <c r="P36" i="16"/>
  <c r="O54" i="16"/>
  <c r="O38" i="16"/>
  <c r="O14" i="16"/>
  <c r="N40" i="16"/>
  <c r="U31" i="15"/>
  <c r="T49" i="15"/>
  <c r="T41" i="15"/>
  <c r="T17" i="15"/>
  <c r="I36" i="12"/>
  <c r="M12" i="12"/>
  <c r="I59" i="13"/>
  <c r="Q26" i="16"/>
  <c r="P20" i="16"/>
  <c r="O22" i="16"/>
  <c r="N32" i="16"/>
  <c r="U39" i="15"/>
  <c r="U15" i="15"/>
  <c r="T25" i="15"/>
  <c r="I44" i="12"/>
  <c r="I19" i="12"/>
  <c r="U43" i="31"/>
  <c r="U27" i="31"/>
  <c r="R53" i="31"/>
  <c r="H87" i="13"/>
  <c r="I58" i="13"/>
  <c r="H57" i="13"/>
  <c r="I28" i="13"/>
  <c r="H27" i="13"/>
  <c r="Q49" i="16"/>
  <c r="Q41" i="16"/>
  <c r="Q33" i="16"/>
  <c r="Q25" i="16"/>
  <c r="Q17" i="16"/>
  <c r="P51" i="16"/>
  <c r="P43" i="16"/>
  <c r="P35" i="16"/>
  <c r="P27" i="16"/>
  <c r="P19" i="16"/>
  <c r="O53" i="16"/>
  <c r="O45" i="16"/>
  <c r="O37" i="16"/>
  <c r="O29" i="16"/>
  <c r="O21" i="16"/>
  <c r="O13" i="16"/>
  <c r="N47" i="16"/>
  <c r="N39" i="16"/>
  <c r="N31" i="16"/>
  <c r="U46" i="15"/>
  <c r="U30" i="15"/>
  <c r="U22" i="15"/>
  <c r="U14" i="15"/>
  <c r="T48" i="15"/>
  <c r="T40" i="15"/>
  <c r="T32" i="15"/>
  <c r="T16" i="15"/>
  <c r="I51" i="12"/>
  <c r="I43" i="12"/>
  <c r="I35" i="12"/>
  <c r="I27" i="12"/>
  <c r="I18" i="12"/>
  <c r="M14" i="12"/>
  <c r="N14" i="12" s="1"/>
  <c r="O14" i="12" s="1"/>
  <c r="U50" i="31"/>
  <c r="U42" i="31"/>
  <c r="U34" i="31"/>
  <c r="U26" i="31"/>
  <c r="U18" i="31"/>
  <c r="R52" i="31"/>
  <c r="R44" i="31"/>
  <c r="R36" i="31"/>
  <c r="R28" i="31"/>
  <c r="R20" i="31"/>
  <c r="R12" i="31"/>
  <c r="H38" i="18"/>
  <c r="I87" i="13"/>
  <c r="H86" i="13"/>
  <c r="I57" i="13"/>
  <c r="H56" i="13"/>
  <c r="I27" i="13"/>
  <c r="H26" i="13"/>
  <c r="Q48" i="16"/>
  <c r="Q40" i="16"/>
  <c r="Q32" i="16"/>
  <c r="Q24" i="16"/>
  <c r="Q16" i="16"/>
  <c r="P50" i="16"/>
  <c r="P42" i="16"/>
  <c r="P34" i="16"/>
  <c r="P26" i="16"/>
  <c r="P18" i="16"/>
  <c r="O52" i="16"/>
  <c r="O44" i="16"/>
  <c r="O36" i="16"/>
  <c r="O28" i="16"/>
  <c r="O20" i="16"/>
  <c r="N54" i="16"/>
  <c r="N46" i="16"/>
  <c r="N38" i="16"/>
  <c r="N30" i="16"/>
  <c r="P31" i="16"/>
  <c r="N51" i="16"/>
  <c r="U35" i="15"/>
  <c r="U13" i="15"/>
  <c r="T36" i="15"/>
  <c r="T13" i="15"/>
  <c r="I34" i="12"/>
  <c r="I14" i="12"/>
  <c r="U41" i="31"/>
  <c r="U22" i="31"/>
  <c r="R48" i="31"/>
  <c r="R34" i="31"/>
  <c r="R21" i="31"/>
  <c r="H71" i="18"/>
  <c r="P23" i="16"/>
  <c r="N43" i="16"/>
  <c r="U34" i="15"/>
  <c r="U11" i="15"/>
  <c r="T31" i="15"/>
  <c r="T12" i="15"/>
  <c r="I32" i="12"/>
  <c r="M13" i="12"/>
  <c r="N13" i="12" s="1"/>
  <c r="U17" i="31"/>
  <c r="P15" i="16"/>
  <c r="N35" i="16"/>
  <c r="U51" i="15"/>
  <c r="U29" i="15"/>
  <c r="T29" i="15"/>
  <c r="I50" i="12"/>
  <c r="I31" i="12"/>
  <c r="U38" i="31"/>
  <c r="U16" i="31"/>
  <c r="R43" i="31"/>
  <c r="R32" i="31"/>
  <c r="R18" i="31"/>
  <c r="H53" i="18"/>
  <c r="R17" i="31"/>
  <c r="O41" i="16"/>
  <c r="U26" i="15"/>
  <c r="T23" i="15"/>
  <c r="I23" i="12"/>
  <c r="U31" i="31"/>
  <c r="R41" i="31"/>
  <c r="R27" i="31"/>
  <c r="H36" i="18"/>
  <c r="R25" i="31"/>
  <c r="P39" i="16"/>
  <c r="U37" i="15"/>
  <c r="T37" i="15"/>
  <c r="I39" i="12"/>
  <c r="I55" i="18" s="1"/>
  <c r="U46" i="31"/>
  <c r="R49" i="31"/>
  <c r="H72" i="18"/>
  <c r="R45" i="31"/>
  <c r="H70" i="18"/>
  <c r="O49" i="16"/>
  <c r="N27" i="16"/>
  <c r="U50" i="15"/>
  <c r="U27" i="15"/>
  <c r="T47" i="15"/>
  <c r="T28" i="15"/>
  <c r="I48" i="12"/>
  <c r="I26" i="12"/>
  <c r="U33" i="31"/>
  <c r="U15" i="31"/>
  <c r="R42" i="31"/>
  <c r="R29" i="31"/>
  <c r="H37" i="18"/>
  <c r="U45" i="15"/>
  <c r="T45" i="15"/>
  <c r="I47" i="12"/>
  <c r="U14" i="31"/>
  <c r="R16" i="31"/>
  <c r="R50" i="31"/>
  <c r="O33" i="16"/>
  <c r="U43" i="15"/>
  <c r="U21" i="15"/>
  <c r="T44" i="15"/>
  <c r="T21" i="15"/>
  <c r="I42" i="12"/>
  <c r="I22" i="12"/>
  <c r="U49" i="31"/>
  <c r="U30" i="31"/>
  <c r="R51" i="31"/>
  <c r="R40" i="31"/>
  <c r="R26" i="31"/>
  <c r="R13" i="31"/>
  <c r="P47" i="16"/>
  <c r="O25" i="16"/>
  <c r="U42" i="15"/>
  <c r="U19" i="15"/>
  <c r="T39" i="15"/>
  <c r="T20" i="15"/>
  <c r="I40" i="12"/>
  <c r="I17" i="12"/>
  <c r="U47" i="31"/>
  <c r="U25" i="31"/>
  <c r="R37" i="31"/>
  <c r="O17" i="16"/>
  <c r="U18" i="15"/>
  <c r="T15" i="15"/>
  <c r="I15" i="12"/>
  <c r="U23" i="31"/>
  <c r="R35" i="31"/>
  <c r="R24" i="31"/>
  <c r="U39" i="31"/>
  <c r="R33" i="31"/>
  <c r="R19" i="31"/>
  <c r="H47" i="18"/>
  <c r="H52" i="18"/>
  <c r="H62" i="18"/>
  <c r="H60" i="18"/>
  <c r="I62" i="18"/>
  <c r="I64" i="18"/>
  <c r="H69" i="18"/>
  <c r="I65" i="18"/>
  <c r="H63" i="18"/>
  <c r="H65" i="18"/>
  <c r="H44" i="18"/>
  <c r="I71" i="18"/>
  <c r="H46" i="18"/>
  <c r="J64" i="18"/>
  <c r="I45" i="18"/>
  <c r="H61" i="18"/>
  <c r="H64" i="18"/>
  <c r="I54" i="18"/>
  <c r="H48" i="18"/>
  <c r="H45" i="18"/>
  <c r="J65" i="18"/>
  <c r="J45" i="18"/>
  <c r="J62" i="18"/>
  <c r="T44" i="31"/>
  <c r="V27" i="15"/>
  <c r="J47" i="18"/>
  <c r="V44" i="15"/>
  <c r="V36" i="15"/>
  <c r="V32" i="15"/>
  <c r="T27" i="31"/>
  <c r="T45" i="31"/>
  <c r="I63" i="18"/>
  <c r="T26" i="31"/>
  <c r="T38" i="31"/>
  <c r="V40" i="15"/>
  <c r="V23" i="15"/>
  <c r="V51" i="15"/>
  <c r="T46" i="31"/>
  <c r="T32" i="31"/>
  <c r="T31" i="31"/>
  <c r="T30" i="31"/>
  <c r="V34" i="15"/>
  <c r="J48" i="18"/>
  <c r="V47" i="15"/>
  <c r="H52" i="12"/>
  <c r="N25" i="16"/>
  <c r="V28" i="15"/>
  <c r="H24" i="12"/>
  <c r="V42" i="15"/>
  <c r="T37" i="31"/>
  <c r="V33" i="15"/>
  <c r="V35" i="15"/>
  <c r="V29" i="15"/>
  <c r="V25" i="15"/>
  <c r="T48" i="31"/>
  <c r="T35" i="31"/>
  <c r="T51" i="31"/>
  <c r="T50" i="31"/>
  <c r="T49" i="31"/>
  <c r="V30" i="15"/>
  <c r="V39" i="15"/>
  <c r="V43" i="15"/>
  <c r="V41" i="15"/>
  <c r="V50" i="15"/>
  <c r="T43" i="31"/>
  <c r="T42" i="31"/>
  <c r="T41" i="31"/>
  <c r="V26" i="15"/>
  <c r="T36" i="31"/>
  <c r="V37" i="15"/>
  <c r="V46" i="15"/>
  <c r="T28" i="31"/>
  <c r="I46" i="18"/>
  <c r="T33" i="31"/>
  <c r="V45" i="15"/>
  <c r="V49" i="15"/>
  <c r="T29" i="31"/>
  <c r="T47" i="31"/>
  <c r="T34" i="31"/>
  <c r="T52" i="31"/>
  <c r="V31" i="15"/>
  <c r="V48" i="15"/>
  <c r="H38" i="12"/>
  <c r="T40" i="31"/>
  <c r="J63" i="18"/>
  <c r="S24" i="31"/>
  <c r="J46" i="18"/>
  <c r="S38" i="31"/>
  <c r="T53" i="31"/>
  <c r="T39" i="31"/>
  <c r="I37" i="18"/>
  <c r="I47" i="18"/>
  <c r="S52" i="31"/>
  <c r="V21" i="15"/>
  <c r="T21" i="31"/>
  <c r="T23" i="31"/>
  <c r="V12" i="15"/>
  <c r="I30" i="18"/>
  <c r="T19" i="31"/>
  <c r="T18" i="31"/>
  <c r="V20" i="15"/>
  <c r="V16" i="15"/>
  <c r="T22" i="31"/>
  <c r="V14" i="15"/>
  <c r="T17" i="31"/>
  <c r="I25" i="12"/>
  <c r="I38" i="18" s="1"/>
  <c r="V17" i="15"/>
  <c r="V18" i="15"/>
  <c r="V15" i="15"/>
  <c r="T16" i="31"/>
  <c r="T20" i="31"/>
  <c r="V22" i="15"/>
  <c r="V19" i="15"/>
  <c r="T24" i="31"/>
  <c r="N26" i="16"/>
  <c r="S25" i="31"/>
  <c r="N18" i="16"/>
  <c r="N21" i="16"/>
  <c r="I28" i="18"/>
  <c r="N17" i="16"/>
  <c r="N24" i="16"/>
  <c r="N19" i="16"/>
  <c r="N23" i="16"/>
  <c r="N15" i="16"/>
  <c r="H29" i="18"/>
  <c r="N20" i="16"/>
  <c r="N16" i="16"/>
  <c r="N22" i="16"/>
  <c r="H43" i="18"/>
  <c r="J43" i="18"/>
  <c r="H31" i="18"/>
  <c r="H30" i="18"/>
  <c r="H28" i="18"/>
  <c r="H35" i="18"/>
  <c r="H27" i="18"/>
  <c r="S21" i="31"/>
  <c r="H19" i="12"/>
  <c r="S46" i="31"/>
  <c r="S48" i="31"/>
  <c r="H20" i="12"/>
  <c r="H40" i="12"/>
  <c r="S30" i="31"/>
  <c r="H44" i="12"/>
  <c r="S29" i="31"/>
  <c r="I61" i="18"/>
  <c r="H18" i="12"/>
  <c r="S45" i="31"/>
  <c r="S28" i="31"/>
  <c r="H33" i="12"/>
  <c r="V13" i="15"/>
  <c r="H36" i="12"/>
  <c r="S51" i="31"/>
  <c r="S43" i="31"/>
  <c r="S34" i="31"/>
  <c r="S26" i="31"/>
  <c r="H13" i="12"/>
  <c r="H51" i="12"/>
  <c r="H27" i="12"/>
  <c r="H46" i="12"/>
  <c r="H41" i="12"/>
  <c r="S40" i="31"/>
  <c r="H34" i="12"/>
  <c r="S47" i="31"/>
  <c r="H12" i="12"/>
  <c r="H47" i="12"/>
  <c r="H48" i="12"/>
  <c r="S37" i="31"/>
  <c r="J28" i="18"/>
  <c r="H53" i="12"/>
  <c r="H32" i="12"/>
  <c r="S36" i="31"/>
  <c r="H29" i="12"/>
  <c r="S44" i="31"/>
  <c r="S27" i="31"/>
  <c r="H43" i="12"/>
  <c r="H17" i="12"/>
  <c r="S50" i="31"/>
  <c r="S42" i="31"/>
  <c r="S33" i="31"/>
  <c r="S23" i="31"/>
  <c r="S15" i="31"/>
  <c r="H23" i="12"/>
  <c r="H16" i="12"/>
  <c r="H35" i="12"/>
  <c r="H37" i="12"/>
  <c r="H49" i="12"/>
  <c r="V11" i="15"/>
  <c r="H28" i="12"/>
  <c r="H42" i="12"/>
  <c r="S35" i="31"/>
  <c r="H31" i="12"/>
  <c r="S49" i="31"/>
  <c r="S41" i="31"/>
  <c r="S32" i="31"/>
  <c r="S22" i="31"/>
  <c r="S14" i="31"/>
  <c r="H22" i="12"/>
  <c r="H26" i="12"/>
  <c r="H45" i="12"/>
  <c r="H30" i="12"/>
  <c r="H50" i="12"/>
  <c r="S16" i="31"/>
  <c r="S20" i="31"/>
  <c r="S19" i="31"/>
  <c r="S17" i="31"/>
  <c r="S18" i="31"/>
  <c r="K24" i="15"/>
  <c r="N12" i="12"/>
  <c r="I35" i="31"/>
  <c r="I29" i="31"/>
  <c r="I36" i="31"/>
  <c r="I27" i="31"/>
  <c r="I34" i="31"/>
  <c r="I50" i="31"/>
  <c r="I42" i="31"/>
  <c r="I33" i="31"/>
  <c r="I28" i="31"/>
  <c r="I44" i="31"/>
  <c r="I49" i="31"/>
  <c r="I41" i="31"/>
  <c r="I32" i="31"/>
  <c r="I46" i="31"/>
  <c r="I51" i="31"/>
  <c r="I26" i="31"/>
  <c r="I31" i="31"/>
  <c r="I37" i="31"/>
  <c r="I45" i="31"/>
  <c r="I43" i="31"/>
  <c r="I48" i="31"/>
  <c r="I40" i="31"/>
  <c r="I47" i="31"/>
  <c r="I30" i="31"/>
  <c r="H12" i="31"/>
  <c r="S12" i="31" s="1"/>
  <c r="C33" i="18"/>
  <c r="C67" i="18"/>
  <c r="C50" i="18"/>
  <c r="I19" i="31"/>
  <c r="I17" i="31"/>
  <c r="I18" i="31"/>
  <c r="I20" i="31"/>
  <c r="U38" i="15" l="1"/>
  <c r="T52" i="15"/>
  <c r="V38" i="15"/>
  <c r="U52" i="15"/>
  <c r="V52" i="15"/>
  <c r="T38" i="15"/>
  <c r="U24" i="15"/>
  <c r="T24" i="15"/>
  <c r="V24" i="15"/>
  <c r="K34" i="31"/>
  <c r="K35" i="31"/>
  <c r="K33" i="31"/>
  <c r="K37" i="31"/>
  <c r="K46" i="31"/>
  <c r="K29" i="31"/>
  <c r="K48" i="31"/>
  <c r="K43" i="31"/>
  <c r="K41" i="31"/>
  <c r="K51" i="31"/>
  <c r="K27" i="31"/>
  <c r="K45" i="31"/>
  <c r="K49" i="31"/>
  <c r="K44" i="31"/>
  <c r="K50" i="31"/>
  <c r="K32" i="31"/>
  <c r="K42" i="31"/>
  <c r="K36" i="31"/>
  <c r="K31" i="31"/>
  <c r="K47" i="31"/>
  <c r="K30" i="31"/>
  <c r="K28" i="31"/>
  <c r="I53" i="31"/>
  <c r="K40" i="31"/>
  <c r="J39" i="31"/>
  <c r="I39" i="31"/>
  <c r="K26" i="31"/>
  <c r="J53" i="31"/>
  <c r="K19" i="31"/>
  <c r="K17" i="31"/>
  <c r="K20" i="31"/>
  <c r="K18" i="31"/>
  <c r="P14" i="12" l="1"/>
  <c r="F61" i="18" s="1"/>
  <c r="J61" i="18" s="1"/>
  <c r="K53" i="31"/>
  <c r="K39" i="31"/>
  <c r="U10" i="31" l="1"/>
  <c r="T10" i="31"/>
  <c r="S10" i="31"/>
  <c r="R10" i="31"/>
  <c r="R9" i="31"/>
  <c r="H39" i="31" l="1"/>
  <c r="S39" i="31" s="1"/>
  <c r="H53" i="31"/>
  <c r="S53" i="31" s="1"/>
  <c r="D26" i="18"/>
  <c r="I26" i="18" s="1"/>
  <c r="D60" i="18" l="1"/>
  <c r="I60" i="18" s="1"/>
  <c r="D43" i="18"/>
  <c r="I43" i="18" s="1"/>
  <c r="D73" i="18" l="1"/>
  <c r="I73" i="18" s="1"/>
  <c r="F60" i="18"/>
  <c r="J60" i="18" s="1"/>
  <c r="F21" i="12"/>
  <c r="H21" i="12" s="1"/>
  <c r="F11" i="13" l="1"/>
  <c r="F12" i="13"/>
  <c r="F13" i="13"/>
  <c r="F14" i="13"/>
  <c r="F15" i="13"/>
  <c r="F16" i="13"/>
  <c r="F17" i="13"/>
  <c r="F18" i="13"/>
  <c r="F10" i="13"/>
  <c r="E31" i="18"/>
  <c r="I23" i="31" l="1"/>
  <c r="I22" i="31"/>
  <c r="I21" i="31"/>
  <c r="I13" i="31"/>
  <c r="I15" i="31"/>
  <c r="I14" i="31"/>
  <c r="I12" i="31"/>
  <c r="I16" i="31"/>
  <c r="K16" i="31" s="1"/>
  <c r="K14" i="31" l="1"/>
  <c r="M14" i="31" s="1"/>
  <c r="T14" i="31" s="1"/>
  <c r="K22" i="31"/>
  <c r="K23" i="31"/>
  <c r="J25" i="31"/>
  <c r="K15" i="31"/>
  <c r="M15" i="31" s="1"/>
  <c r="T15" i="31" s="1"/>
  <c r="I25" i="31"/>
  <c r="K13" i="31"/>
  <c r="M13" i="31" s="1"/>
  <c r="T13" i="31" s="1"/>
  <c r="K21" i="31"/>
  <c r="K12" i="31"/>
  <c r="K25" i="31" l="1"/>
  <c r="M12" i="31"/>
  <c r="M25" i="31" l="1"/>
  <c r="T25" i="31" s="1"/>
  <c r="T12" i="31"/>
  <c r="G31" i="11"/>
  <c r="C12" i="11"/>
  <c r="C16" i="11"/>
  <c r="C34" i="11" l="1"/>
  <c r="C31" i="11"/>
  <c r="C33" i="11"/>
  <c r="C32" i="11"/>
  <c r="G29" i="11"/>
  <c r="G28" i="11"/>
  <c r="G27" i="11"/>
  <c r="G26" i="11"/>
  <c r="G23" i="11"/>
  <c r="G22" i="11"/>
  <c r="G21" i="11"/>
  <c r="G20" i="11"/>
  <c r="C29" i="11" l="1"/>
  <c r="C23" i="11"/>
  <c r="C28" i="11"/>
  <c r="C22" i="11"/>
  <c r="C27" i="11"/>
  <c r="C21" i="11"/>
  <c r="C26" i="11"/>
  <c r="C20" i="11" l="1"/>
  <c r="I10" i="11" s="1"/>
  <c r="D35" i="18" l="1"/>
  <c r="I35" i="18" s="1"/>
  <c r="D6" i="18"/>
  <c r="G34" i="11"/>
  <c r="P10" i="16"/>
  <c r="Q10" i="16"/>
  <c r="N11" i="16"/>
  <c r="P11" i="16"/>
  <c r="Q11" i="16"/>
  <c r="D25" i="12"/>
  <c r="F25" i="12" s="1"/>
  <c r="H25" i="12" s="1"/>
  <c r="O12" i="12" s="1"/>
  <c r="D52" i="18"/>
  <c r="I52" i="18" s="1"/>
  <c r="E8" i="15"/>
  <c r="R8" i="15" s="1"/>
  <c r="P8" i="15"/>
  <c r="Q8" i="15"/>
  <c r="S8" i="15"/>
  <c r="T8" i="15"/>
  <c r="U8" i="15"/>
  <c r="V8" i="15"/>
  <c r="P9" i="15"/>
  <c r="Q9" i="15"/>
  <c r="R9" i="15"/>
  <c r="S9" i="15"/>
  <c r="D36" i="18"/>
  <c r="I36" i="18" s="1"/>
  <c r="D53" i="18"/>
  <c r="I53" i="18" s="1"/>
  <c r="D70" i="18"/>
  <c r="I70" i="18" s="1"/>
  <c r="F14" i="12"/>
  <c r="H14" i="12" s="1"/>
  <c r="H50" i="13"/>
  <c r="I50" i="13"/>
  <c r="H78" i="13"/>
  <c r="I78" i="13"/>
  <c r="D4" i="18"/>
  <c r="D8" i="18"/>
  <c r="H24" i="18"/>
  <c r="I24" i="18"/>
  <c r="J24" i="18"/>
  <c r="I50" i="18"/>
  <c r="D50" i="18" s="1"/>
  <c r="C56" i="18"/>
  <c r="H56" i="18" s="1"/>
  <c r="I67" i="18"/>
  <c r="D67" i="18" s="1"/>
  <c r="C73" i="18"/>
  <c r="H73" i="18" s="1"/>
  <c r="I33" i="18"/>
  <c r="D33" i="18" s="1"/>
  <c r="P12" i="12" l="1"/>
  <c r="F27" i="18" s="1"/>
  <c r="J27" i="18" s="1"/>
  <c r="F15" i="12"/>
  <c r="H15" i="12" s="1"/>
  <c r="D27" i="18"/>
  <c r="I27" i="18" s="1"/>
  <c r="D39" i="12"/>
  <c r="F39" i="12" s="1"/>
  <c r="H39" i="12" s="1"/>
  <c r="O13" i="12" s="1"/>
  <c r="J41" i="18"/>
  <c r="J58" i="18"/>
  <c r="H41" i="18"/>
  <c r="H58" i="18"/>
  <c r="I58" i="18"/>
  <c r="I41" i="18"/>
  <c r="E24" i="15"/>
  <c r="H24" i="15" s="1"/>
  <c r="P42" i="15"/>
  <c r="R13" i="15"/>
  <c r="R42" i="15"/>
  <c r="P14" i="15"/>
  <c r="R26" i="15"/>
  <c r="R43" i="15"/>
  <c r="P27" i="15"/>
  <c r="P28" i="15"/>
  <c r="Q25" i="15"/>
  <c r="P13" i="15"/>
  <c r="R41" i="15"/>
  <c r="Q12" i="15"/>
  <c r="R44" i="15"/>
  <c r="Q43" i="15"/>
  <c r="R27" i="15"/>
  <c r="R25" i="15"/>
  <c r="R34" i="15"/>
  <c r="R32" i="15"/>
  <c r="S30" i="15"/>
  <c r="Q18" i="15"/>
  <c r="P30" i="15"/>
  <c r="R29" i="15"/>
  <c r="S25" i="15"/>
  <c r="R48" i="15"/>
  <c r="P39" i="15"/>
  <c r="S32" i="15"/>
  <c r="P26" i="15"/>
  <c r="Q31" i="15"/>
  <c r="Q14" i="15"/>
  <c r="S41" i="15"/>
  <c r="R17" i="15"/>
  <c r="P41" i="15"/>
  <c r="S31" i="15"/>
  <c r="S35" i="15"/>
  <c r="R49" i="15"/>
  <c r="R35" i="15"/>
  <c r="S15" i="15"/>
  <c r="R21" i="15"/>
  <c r="R11" i="15"/>
  <c r="R24" i="15" s="1"/>
  <c r="P43" i="15"/>
  <c r="S21" i="15"/>
  <c r="Q11" i="15"/>
  <c r="Q24" i="15" s="1"/>
  <c r="D10" i="18"/>
  <c r="R33" i="15"/>
  <c r="R40" i="15"/>
  <c r="R22" i="15"/>
  <c r="G32" i="11"/>
  <c r="G33" i="11"/>
  <c r="R39" i="15"/>
  <c r="R52" i="15" s="1"/>
  <c r="R30" i="15"/>
  <c r="D69" i="18"/>
  <c r="I69" i="18" s="1"/>
  <c r="P21" i="15"/>
  <c r="Q20" i="15"/>
  <c r="P46" i="15"/>
  <c r="S14" i="15"/>
  <c r="P48" i="15"/>
  <c r="S48" i="15"/>
  <c r="S39" i="15"/>
  <c r="S45" i="15"/>
  <c r="P17" i="15"/>
  <c r="Q34" i="15"/>
  <c r="S18" i="15"/>
  <c r="Q36" i="15"/>
  <c r="S34" i="15"/>
  <c r="Q50" i="15"/>
  <c r="P40" i="15"/>
  <c r="Q47" i="15"/>
  <c r="S22" i="15"/>
  <c r="Q33" i="15"/>
  <c r="Q44" i="15"/>
  <c r="S11" i="15"/>
  <c r="S24" i="15" s="1"/>
  <c r="Q30" i="15"/>
  <c r="R28" i="15"/>
  <c r="Q21" i="15"/>
  <c r="P33" i="15"/>
  <c r="S40" i="15"/>
  <c r="S47" i="15"/>
  <c r="S13" i="15"/>
  <c r="Q48" i="15"/>
  <c r="S20" i="15"/>
  <c r="P35" i="15"/>
  <c r="S42" i="15"/>
  <c r="Q46" i="15"/>
  <c r="P44" i="15"/>
  <c r="S43" i="15"/>
  <c r="Q49" i="15"/>
  <c r="Q17" i="15"/>
  <c r="S28" i="15"/>
  <c r="S50" i="15"/>
  <c r="S36" i="15"/>
  <c r="S27" i="15"/>
  <c r="R36" i="15"/>
  <c r="P50" i="15"/>
  <c r="Q40" i="15"/>
  <c r="Q29" i="15"/>
  <c r="Q15" i="15"/>
  <c r="R46" i="15"/>
  <c r="Q13" i="15"/>
  <c r="Q27" i="15"/>
  <c r="R16" i="15"/>
  <c r="S26" i="15"/>
  <c r="P47" i="15"/>
  <c r="Q28" i="15"/>
  <c r="S46" i="15"/>
  <c r="P32" i="15"/>
  <c r="R15" i="15"/>
  <c r="P49" i="15"/>
  <c r="P12" i="15"/>
  <c r="R19" i="15"/>
  <c r="R47" i="15"/>
  <c r="R14" i="15"/>
  <c r="R45" i="15"/>
  <c r="S19" i="15"/>
  <c r="P29" i="15"/>
  <c r="S29" i="15"/>
  <c r="S16" i="15"/>
  <c r="Q35" i="15"/>
  <c r="Q38" i="15"/>
  <c r="S44" i="15"/>
  <c r="P31" i="15"/>
  <c r="P11" i="15"/>
  <c r="P24" i="15" s="1"/>
  <c r="P45" i="15"/>
  <c r="Q22" i="15"/>
  <c r="Q32" i="15"/>
  <c r="P18" i="15"/>
  <c r="R12" i="15"/>
  <c r="Q41" i="15"/>
  <c r="Q16" i="15"/>
  <c r="Q39" i="15"/>
  <c r="P22" i="15"/>
  <c r="P20" i="15"/>
  <c r="P19" i="15"/>
  <c r="S49" i="15"/>
  <c r="S38" i="15"/>
  <c r="Q26" i="15"/>
  <c r="P34" i="15"/>
  <c r="S12" i="15"/>
  <c r="S17" i="15"/>
  <c r="Q42" i="15"/>
  <c r="Q45" i="15"/>
  <c r="R20" i="15"/>
  <c r="S33" i="15"/>
  <c r="Q19" i="15"/>
  <c r="P16" i="15"/>
  <c r="P15" i="15"/>
  <c r="P36" i="15"/>
  <c r="P25" i="15"/>
  <c r="R50" i="15"/>
  <c r="P38" i="15"/>
  <c r="R31" i="15"/>
  <c r="R18" i="15"/>
  <c r="D44" i="18" l="1"/>
  <c r="I44" i="18" s="1"/>
  <c r="P13" i="12"/>
  <c r="F44" i="18" s="1"/>
  <c r="J44" i="18" s="1"/>
  <c r="D29" i="18"/>
  <c r="I29" i="18" s="1"/>
  <c r="R38" i="15"/>
  <c r="F30" i="18"/>
  <c r="J30" i="18" s="1"/>
  <c r="D48" i="18"/>
  <c r="I48" i="18" s="1"/>
  <c r="D31" i="18"/>
  <c r="I31" i="18" s="1"/>
  <c r="D39" i="18" l="1"/>
  <c r="I39" i="18" s="1"/>
  <c r="D56" i="18"/>
  <c r="I56" i="18" s="1"/>
  <c r="F31" i="18"/>
  <c r="J31" i="18" s="1"/>
  <c r="F29" i="18"/>
  <c r="J29" i="18" s="1"/>
  <c r="F73" i="18" l="1"/>
  <c r="J73" i="18" l="1"/>
  <c r="F54" i="23" s="1"/>
  <c r="F56" i="23" s="1"/>
  <c r="F58" i="23" s="1"/>
  <c r="F56" i="18"/>
  <c r="J56" i="18" l="1"/>
  <c r="E54" i="23" s="1"/>
  <c r="E56" i="23" s="1"/>
  <c r="E58" i="23" s="1"/>
  <c r="I11" i="11"/>
  <c r="G11" i="11" s="1" a="1"/>
  <c r="G11" i="11" s="1"/>
  <c r="E26" i="18"/>
  <c r="F26" i="18" s="1"/>
  <c r="J26" i="18" s="1"/>
  <c r="C26" i="18"/>
  <c r="H26" i="18" s="1"/>
  <c r="C39" i="18" l="1"/>
  <c r="H39" i="18" s="1"/>
  <c r="F39" i="18"/>
  <c r="J39" i="18" l="1"/>
  <c r="D54" i="23" s="1"/>
  <c r="D56" i="23" s="1"/>
  <c r="D58"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I10" authorId="0" shapeId="0" xr:uid="{879485C5-4EF5-4D34-BF0B-B8EEAEBD0587}">
      <text>
        <r>
          <rPr>
            <sz val="9"/>
            <color indexed="81"/>
            <rFont val="Tahoma"/>
            <family val="2"/>
          </rPr>
          <t>Flera bockar kan sättas på varje systemdel.</t>
        </r>
      </text>
    </comment>
    <comment ref="I19" authorId="1" shapeId="0" xr:uid="{2A90B442-E30F-4891-8095-6C09DB3F29CB}">
      <text>
        <r>
          <rPr>
            <sz val="9"/>
            <color indexed="81"/>
            <rFont val="Tahoma"/>
            <family val="2"/>
          </rPr>
          <t>Hushålls- eller verksamhetsenergi som ska återföras till uppvärmning.</t>
        </r>
      </text>
    </comment>
    <comment ref="K31" authorId="2" shapeId="0" xr:uid="{79907851-8297-42EC-A763-592A1E6785E4}">
      <text>
        <r>
          <rPr>
            <sz val="9"/>
            <color indexed="81"/>
            <rFont val="Tahoma"/>
            <family val="2"/>
          </rPr>
          <t>Avser mer än 50 % A-klassade armaturer enligt 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F4" authorId="0" shapeId="0" xr:uid="{00000000-0006-0000-0200-000001000000}">
      <text>
        <r>
          <rPr>
            <sz val="9"/>
            <color indexed="81"/>
            <rFont val="Tahoma"/>
            <family val="2"/>
          </rPr>
          <t>Flera bockar kan sättas på varje systemdel.</t>
        </r>
      </text>
    </comment>
    <comment ref="F8" authorId="1" shapeId="0" xr:uid="{00000000-0006-0000-0200-000002000000}">
      <text>
        <r>
          <rPr>
            <sz val="9"/>
            <color indexed="81"/>
            <rFont val="Tahoma"/>
            <family val="2"/>
          </rPr>
          <t>Hushålls- eller verksamhetsenergi som ska återföras till uppvärmning.</t>
        </r>
      </text>
    </comment>
    <comment ref="B31" authorId="0" shapeId="0" xr:uid="{00000000-0006-0000-0200-000003000000}">
      <text>
        <r>
          <rPr>
            <sz val="9"/>
            <color indexed="81"/>
            <rFont val="Tahoma"/>
            <family val="2"/>
          </rPr>
          <t>Byggnadens fastighetsenergi enligt BBR</t>
        </r>
      </text>
    </comment>
    <comment ref="B35" authorId="1" shapeId="0" xr:uid="{00000000-0006-0000-0200-000004000000}">
      <text>
        <r>
          <rPr>
            <sz val="9"/>
            <color indexed="81"/>
            <rFont val="Tahoma"/>
            <family val="2"/>
          </rPr>
          <t xml:space="preserve">Energi till verksamhet eller hushåll som inte inräknas i BBR-kravet.
</t>
        </r>
      </text>
    </comment>
    <comment ref="B36" authorId="2" shapeId="0" xr:uid="{A28FF9F5-C795-46B8-B414-A67A5C7C9B77}">
      <text>
        <r>
          <rPr>
            <sz val="9"/>
            <color indexed="81"/>
            <rFont val="Tahoma"/>
            <family val="2"/>
          </rPr>
          <t xml:space="preserve">Ingår inte i energiprestanda.
</t>
        </r>
      </text>
    </comment>
    <comment ref="B37" authorId="2" shapeId="0" xr:uid="{10746D10-A7DF-4E8D-9C4D-C464992761FA}">
      <text>
        <r>
          <rPr>
            <sz val="9"/>
            <color indexed="81"/>
            <rFont val="Tahoma"/>
            <family val="2"/>
          </rPr>
          <t xml:space="preserve">Ingår inte i energiprestanda.
</t>
        </r>
      </text>
    </comment>
    <comment ref="B38" authorId="2" shapeId="0" xr:uid="{C63CC084-5789-4DC0-89C8-19E7F3E4A424}">
      <text>
        <r>
          <rPr>
            <sz val="9"/>
            <color indexed="81"/>
            <rFont val="Tahoma"/>
            <family val="2"/>
          </rPr>
          <t xml:space="preserve">Ingår inte i energiprestanda.
</t>
        </r>
      </text>
    </comment>
    <comment ref="B39" authorId="0" shapeId="0" xr:uid="{00000000-0006-0000-0200-000005000000}">
      <text>
        <r>
          <rPr>
            <sz val="9"/>
            <color indexed="81"/>
            <rFont val="Tahoma"/>
            <family val="2"/>
          </rPr>
          <t>Specifik energianvändning enligt BBR</t>
        </r>
      </text>
    </comment>
    <comment ref="B48" authorId="2" shapeId="0" xr:uid="{989F10FB-6C90-41BB-A6FF-08430861A48B}">
      <text>
        <r>
          <rPr>
            <sz val="9"/>
            <color indexed="81"/>
            <rFont val="Tahoma"/>
            <family val="2"/>
          </rPr>
          <t>Byggnadens fastighetsenergi enligt BBR.</t>
        </r>
      </text>
    </comment>
    <comment ref="B52" authorId="1" shapeId="0" xr:uid="{00000000-0006-0000-0200-000006000000}">
      <text>
        <r>
          <rPr>
            <sz val="9"/>
            <color indexed="81"/>
            <rFont val="Tahoma"/>
            <family val="2"/>
          </rPr>
          <t xml:space="preserve">Energi till verksamhet eller hushåll som inte inräknas i BBR-kravet.
</t>
        </r>
      </text>
    </comment>
    <comment ref="B53" authorId="2" shapeId="0" xr:uid="{E4804C22-9355-4ED0-AAED-1A27118EC88A}">
      <text>
        <r>
          <rPr>
            <sz val="9"/>
            <color indexed="81"/>
            <rFont val="Tahoma"/>
            <family val="2"/>
          </rPr>
          <t>Ingår inte i energiprestanda.</t>
        </r>
      </text>
    </comment>
    <comment ref="B54" authorId="2" shapeId="0" xr:uid="{89195E67-3AD7-493F-B9F5-E0B60781B3C2}">
      <text>
        <r>
          <rPr>
            <sz val="9"/>
            <color indexed="81"/>
            <rFont val="Tahoma"/>
            <family val="2"/>
          </rPr>
          <t>Ingår inte i energiprestanda.</t>
        </r>
      </text>
    </comment>
    <comment ref="B55" authorId="2" shapeId="0" xr:uid="{23EA5B92-790B-41E8-AE01-BB00486520C8}">
      <text>
        <r>
          <rPr>
            <sz val="9"/>
            <color indexed="81"/>
            <rFont val="Tahoma"/>
            <family val="2"/>
          </rPr>
          <t xml:space="preserve">Ingår inte i energiprestanda.
</t>
        </r>
      </text>
    </comment>
    <comment ref="B56" authorId="0" shapeId="0" xr:uid="{00000000-0006-0000-0200-000007000000}">
      <text>
        <r>
          <rPr>
            <sz val="9"/>
            <color indexed="81"/>
            <rFont val="Tahoma"/>
            <family val="2"/>
          </rPr>
          <t>Specifik energianvändning enligt BBR</t>
        </r>
      </text>
    </comment>
    <comment ref="B65" authorId="2" shapeId="0" xr:uid="{BBA469E6-5FFC-4C7F-928C-CAE24586DF78}">
      <text>
        <r>
          <rPr>
            <sz val="9"/>
            <color indexed="81"/>
            <rFont val="Tahoma"/>
            <family val="2"/>
          </rPr>
          <t>Byggnadens fastighetsenergi enligt BBR.</t>
        </r>
      </text>
    </comment>
    <comment ref="B69" authorId="1" shapeId="0" xr:uid="{00000000-0006-0000-0200-000008000000}">
      <text>
        <r>
          <rPr>
            <sz val="9"/>
            <color indexed="81"/>
            <rFont val="Tahoma"/>
            <family val="2"/>
          </rPr>
          <t xml:space="preserve">Energi till verksamhet eller hushåll som inte inräknas i BBR-kravet.
</t>
        </r>
      </text>
    </comment>
    <comment ref="B70" authorId="2" shapeId="0" xr:uid="{D7BAF3D1-5182-43BC-A8A5-A94ABBB33FB5}">
      <text>
        <r>
          <rPr>
            <sz val="9"/>
            <color indexed="81"/>
            <rFont val="Tahoma"/>
            <family val="2"/>
          </rPr>
          <t xml:space="preserve">Ingår inte i energiprestanda.
</t>
        </r>
      </text>
    </comment>
    <comment ref="B71" authorId="2" shapeId="0" xr:uid="{8D35FA17-00C1-420F-9486-FECDE1DF1AB8}">
      <text>
        <r>
          <rPr>
            <sz val="9"/>
            <color indexed="81"/>
            <rFont val="Tahoma"/>
            <family val="2"/>
          </rPr>
          <t xml:space="preserve">Ingår inte i energiprestanda.
</t>
        </r>
      </text>
    </comment>
    <comment ref="B72" authorId="2" shapeId="0" xr:uid="{E9A59D58-437F-49E7-ACDC-D19F70F1B0AB}">
      <text>
        <r>
          <rPr>
            <sz val="9"/>
            <color indexed="81"/>
            <rFont val="Tahoma"/>
            <family val="2"/>
          </rPr>
          <t xml:space="preserve">Ingår inte i energiprestanda.
</t>
        </r>
      </text>
    </comment>
    <comment ref="B73" authorId="0" shapeId="0" xr:uid="{00000000-0006-0000-0200-000009000000}">
      <text>
        <r>
          <rPr>
            <sz val="9"/>
            <color indexed="81"/>
            <rFont val="Tahoma"/>
            <family val="2"/>
          </rPr>
          <t>Specifik energianvändning enligt BBR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perle</author>
    <author>peralevi</author>
  </authors>
  <commentList>
    <comment ref="G10" authorId="0" shapeId="0" xr:uid="{00000000-0006-0000-0300-000002000000}">
      <text>
        <r>
          <rPr>
            <sz val="10"/>
            <color indexed="81"/>
            <rFont val="Franklin Gothic Book"/>
            <family val="2"/>
          </rPr>
          <t>Aktuellt BBR-kravsvärde vid bygglov. Hämtas från fliken "Basdata &amp; Resultat". Värdet är ska vara viktat baserat på Atemp om byggnaden innehåller både bostäder och lokaler.</t>
        </r>
      </text>
    </comment>
    <comment ref="G11" authorId="0" shapeId="0" xr:uid="{00000000-0006-0000-0300-000001000000}">
      <text>
        <r>
          <rPr>
            <sz val="10"/>
            <color indexed="81"/>
            <rFont val="Franklin Gothic Book"/>
            <family val="2"/>
          </rPr>
          <t>Här räknas det viktade kravet ut, som kan skrivas i rutorna nedan.</t>
        </r>
        <r>
          <rPr>
            <sz val="9"/>
            <color indexed="81"/>
            <rFont val="Tahoma"/>
            <family val="2"/>
          </rPr>
          <t xml:space="preserve">
BBR-kravet behöver inte uppdateras om normalisering av avvikelserna görs.</t>
        </r>
      </text>
    </comment>
    <comment ref="G12" authorId="0" shapeId="0" xr:uid="{00000000-0006-0000-0300-000003000000}">
      <text>
        <r>
          <rPr>
            <sz val="10"/>
            <color indexed="81"/>
            <rFont val="Franklin Gothic Book"/>
            <family val="2"/>
          </rPr>
          <t xml:space="preserve">Skriv in värde för år 1.
</t>
        </r>
      </text>
    </comment>
    <comment ref="C13" authorId="0" shapeId="0" xr:uid="{00000000-0006-0000-0300-000004000000}">
      <text>
        <r>
          <rPr>
            <sz val="10"/>
            <color indexed="81"/>
            <rFont val="Franklin Gothic Book"/>
            <family val="2"/>
          </rPr>
          <t>Mata in aktuellt luftflöde.</t>
        </r>
      </text>
    </comment>
    <comment ref="G13" authorId="0" shapeId="0" xr:uid="{00000000-0006-0000-0300-000005000000}">
      <text>
        <r>
          <rPr>
            <sz val="10"/>
            <color indexed="81"/>
            <rFont val="Franklin Gothic Book"/>
            <family val="2"/>
          </rPr>
          <t>Skriv in värde för år 2.</t>
        </r>
        <r>
          <rPr>
            <sz val="9"/>
            <color indexed="81"/>
            <rFont val="Tahoma"/>
            <family val="2"/>
          </rPr>
          <t xml:space="preserve">
</t>
        </r>
      </text>
    </comment>
    <comment ref="C14" authorId="0" shapeId="0" xr:uid="{00000000-0006-0000-0300-000006000000}">
      <text>
        <r>
          <rPr>
            <sz val="10"/>
            <color indexed="81"/>
            <rFont val="Franklin Gothic Book"/>
            <family val="2"/>
          </rPr>
          <t>Mata in antal timmar som luftflödet vid närvaro gäller.</t>
        </r>
      </text>
    </comment>
    <comment ref="G14" authorId="0" shapeId="0" xr:uid="{00000000-0006-0000-0300-000007000000}">
      <text>
        <r>
          <rPr>
            <sz val="10"/>
            <color indexed="81"/>
            <rFont val="Franklin Gothic Book"/>
            <family val="2"/>
          </rPr>
          <t xml:space="preserve">Skriv in värde för år 3.
</t>
        </r>
      </text>
    </comment>
    <comment ref="C15" authorId="0" shapeId="0" xr:uid="{00000000-0006-0000-0300-000008000000}">
      <text>
        <r>
          <rPr>
            <sz val="10"/>
            <color indexed="81"/>
            <rFont val="Franklin Gothic Book"/>
            <family val="2"/>
          </rPr>
          <t>Mata in luftflöde</t>
        </r>
      </text>
    </comment>
    <comment ref="C16" authorId="0" shapeId="0" xr:uid="{00000000-0006-0000-0300-000009000000}">
      <text>
        <r>
          <rPr>
            <sz val="10"/>
            <color indexed="81"/>
            <rFont val="Franklin Gothic Book"/>
            <family val="2"/>
          </rPr>
          <t>Max 1,0 får tillgodoräknas, vilket beaktats nedan.</t>
        </r>
        <r>
          <rPr>
            <sz val="9"/>
            <color indexed="81"/>
            <rFont val="Tahoma"/>
            <family val="2"/>
          </rPr>
          <t xml:space="preserve">
För flerbostadshus med små lägenheter är max 0,6.</t>
        </r>
      </text>
    </comment>
    <comment ref="F18" authorId="1" shapeId="0" xr:uid="{ED3DFAE0-D7F8-4BB2-BF52-10398A393E57}">
      <text>
        <r>
          <rPr>
            <sz val="9"/>
            <color indexed="81"/>
            <rFont val="Tahoma"/>
            <family val="2"/>
          </rPr>
          <t>%-andel av Atemp som upptas av små lägenheter. Påverkar BBR-kravet om större än 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peralevi</author>
    <author>perle</author>
    <author>Per</author>
    <author>saralind</author>
  </authors>
  <commentList>
    <comment ref="K3" authorId="0" shapeId="0" xr:uid="{63A3E5CC-F917-4502-AE78-12B8DDE2AA3F}">
      <text>
        <r>
          <rPr>
            <sz val="9"/>
            <color indexed="81"/>
            <rFont val="Tahoma"/>
            <family val="2"/>
          </rPr>
          <t xml:space="preserve">Används för schablon-korrigering av värme för avvikelser i hushålls-eller verksamhetsel enligt BEN.
</t>
        </r>
      </text>
    </comment>
    <comment ref="B9" authorId="1" shapeId="0" xr:uid="{D8DC4292-3EE9-47B8-BA8B-E64671E3D5A7}">
      <text>
        <r>
          <rPr>
            <sz val="9"/>
            <color indexed="81"/>
            <rFont val="Tahoma"/>
            <family val="2"/>
          </rPr>
          <t>Ange om direkt mätning (M) med debiteringsmätare eller undermätare, eller fördelat värde (F). Underlag till fördelat värde ska redovisas.</t>
        </r>
      </text>
    </comment>
    <comment ref="C10" authorId="0" shapeId="0" xr:uid="{D2158798-C81D-4E50-A8BB-71896890EC9B}">
      <text>
        <r>
          <rPr>
            <sz val="9"/>
            <color indexed="81"/>
            <rFont val="Tahoma"/>
            <family val="2"/>
          </rPr>
          <t xml:space="preserve">Köpt energi, förutsätter att tappvarmvatten ingår (dras av i kolumn H). 
Om tvv inte ingår här behöver den adderas.
</t>
        </r>
      </text>
    </comment>
    <comment ref="D10" authorId="2" shapeId="0" xr:uid="{122EA48B-A890-4E14-8E9F-D66E2498E731}">
      <text>
        <r>
          <rPr>
            <sz val="9"/>
            <color indexed="81"/>
            <rFont val="Tahoma"/>
            <family val="2"/>
          </rPr>
          <t>Från inmatningsflik för TVV, kolumn C. Beräknat från mätning av tappvarmvattenflöde alt. energimätning.</t>
        </r>
      </text>
    </comment>
    <comment ref="E10" authorId="3" shapeId="0" xr:uid="{5E8A70EC-432D-4511-962A-E03D0AA91291}">
      <text>
        <r>
          <rPr>
            <sz val="9"/>
            <color indexed="81"/>
            <rFont val="Tahoma"/>
            <family val="2"/>
          </rPr>
          <t>Från momentan mätning eller loggning.
Dras av från köpt värme och läggs sedan tillbaka utan att normalårskorrigeras.</t>
        </r>
      </text>
    </comment>
    <comment ref="F10" authorId="0" shapeId="0" xr:uid="{5A4C95B5-F2D7-47AC-B8BF-F56EB334086B}">
      <text>
        <r>
          <rPr>
            <sz val="9"/>
            <color indexed="81"/>
            <rFont val="Tahoma"/>
            <family val="2"/>
          </rPr>
          <t xml:space="preserve">Elvärme från fliken "Inmatning el". Avser el till värmepump, elpanna m.m.
</t>
        </r>
      </text>
    </comment>
    <comment ref="G10" authorId="3" shapeId="0" xr:uid="{FE5AA123-28C8-4871-8E5B-1D95F68509AB}">
      <text>
        <r>
          <rPr>
            <sz val="9"/>
            <color indexed="81"/>
            <rFont val="Tahoma"/>
            <family val="2"/>
          </rPr>
          <t>Tillägg respektive avdrag för värmeposter som ska respektive inte ska ingå i byggnadens energianvändning enligt BBR:s definition. 
Exempelvis värme till annan byggnad, markvärme, m.m. 
Aktuella poster och sammanställning ska visas separat.</t>
        </r>
      </text>
    </comment>
    <comment ref="H10" authorId="2" shapeId="0" xr:uid="{EE0535BF-D13E-4876-9B6D-978823B443A7}">
      <text>
        <r>
          <rPr>
            <sz val="9"/>
            <color indexed="81"/>
            <rFont val="Tahoma"/>
            <family val="2"/>
          </rPr>
          <t>Korrigerat för ev. tappvarmvatten, VVC  och BBR-avgränsning.</t>
        </r>
      </text>
    </comment>
    <comment ref="I10" authorId="0" shapeId="0" xr:uid="{03919D75-F9CB-4D5A-9572-1BA412DEA295}">
      <text>
        <r>
          <rPr>
            <sz val="9"/>
            <color indexed="81"/>
            <rFont val="Tahoma"/>
            <family val="2"/>
          </rPr>
          <t>Korrektion för ev. avvikelse från normal eller avsedd innetemperatur (BEN=5% per grad).
Beräknas baserat på angivna data i fliken "Normalisering avvikelser år".
Får ej nyttjas om orsaken är installationstekniska brister.</t>
        </r>
      </text>
    </comment>
    <comment ref="J10" authorId="0" shapeId="0" xr:uid="{488AF5F9-072B-467A-8177-2D93D180D29F}">
      <text>
        <r>
          <rPr>
            <sz val="9"/>
            <color indexed="81"/>
            <rFont val="Tahoma"/>
            <family val="2"/>
          </rPr>
          <t>Vid avvikande hushållsel eller verksamhetsel enligt formel i BEN. 
Beräknas enligt angivna data i fliken "Normalisering avvikelser år".</t>
        </r>
      </text>
    </comment>
    <comment ref="L10" authorId="1" shapeId="0" xr:uid="{A361E8B3-4B46-43B6-8985-5C908BCEB384}">
      <text>
        <r>
          <rPr>
            <sz val="10"/>
            <color indexed="81"/>
            <rFont val="Franklin Gothic Book"/>
            <family val="2"/>
          </rPr>
          <t xml:space="preserve">Aktuell månad dividerat med normalmånad som sedan uppvärmning </t>
        </r>
        <r>
          <rPr>
            <sz val="10"/>
            <color indexed="81"/>
            <rFont val="Franklin Gothic Demi"/>
            <family val="2"/>
          </rPr>
          <t>divideras</t>
        </r>
        <r>
          <rPr>
            <sz val="10"/>
            <color indexed="81"/>
            <rFont val="Franklin Gothic Book"/>
            <family val="2"/>
          </rPr>
          <t xml:space="preserve"> med.
Graddagar, EnergiIndex eller motsv. Ange metod i ruta Q5.</t>
        </r>
      </text>
    </comment>
    <comment ref="M10" authorId="2" shapeId="0" xr:uid="{A50677D7-EFD3-4C8A-8FB2-7432C9C093E4}">
      <text>
        <r>
          <rPr>
            <sz val="9"/>
            <color indexed="81"/>
            <rFont val="Tahoma"/>
            <family val="2"/>
          </rPr>
          <t>Kolumn "Brukarnormaliserad uppvärmning" dividerat med klimatdivisor.
Ger verifierad uppvärmning som ska kunna jämföras med beräknad.</t>
        </r>
      </text>
    </comment>
    <comment ref="N10" authorId="3" shapeId="0" xr:uid="{81D7CB37-3366-4408-9C96-9A11EBF0D3EB}">
      <text>
        <r>
          <rPr>
            <sz val="9"/>
            <color indexed="81"/>
            <rFont val="Tahoma"/>
            <family val="2"/>
          </rPr>
          <t>Månads- eller årsvärde från relations-energiberäkningen.
Ska kunna jämföras med kolumn M.</t>
        </r>
      </text>
    </comment>
    <comment ref="O10" authorId="1" shapeId="0" xr:uid="{AD722922-B461-4CAE-AF58-C8976CF676FA}">
      <text>
        <r>
          <rPr>
            <sz val="9"/>
            <color indexed="81"/>
            <rFont val="Tahoma"/>
            <family val="2"/>
          </rPr>
          <t>Skriv in levererad solvärmeenergi. Har normalt redan tillgodogjorts. Separat redovisning för prestandakontroll.</t>
        </r>
      </text>
    </comment>
    <comment ref="B24" authorId="3" shapeId="0" xr:uid="{87568F0F-6937-48D2-BBA2-592DA1B27644}">
      <text>
        <r>
          <rPr>
            <sz val="9"/>
            <color indexed="81"/>
            <rFont val="Tahoma"/>
            <family val="2"/>
          </rPr>
          <t>Om månadsvärden saknas kan helårsvärden matas in på denna rad.
Helårsvärdet tar då över och månadsvärden beaktas då inte till summan.</t>
        </r>
      </text>
    </comment>
    <comment ref="B38" authorId="0" shapeId="0" xr:uid="{1EDCF470-2046-4CF0-90B9-32AE09C04744}">
      <text>
        <r>
          <rPr>
            <sz val="9"/>
            <color indexed="81"/>
            <rFont val="Tahoma"/>
            <family val="2"/>
          </rPr>
          <t xml:space="preserve">Om månadsvärden saknas kan helårsvärden matas in på denna rad.
</t>
        </r>
      </text>
    </comment>
    <comment ref="B52" authorId="0" shapeId="0" xr:uid="{7DB4C4ED-AFA8-4CD5-A010-7DE968CDA2A3}">
      <text>
        <r>
          <rPr>
            <sz val="9"/>
            <color indexed="81"/>
            <rFont val="Tahoma"/>
            <family val="2"/>
          </rPr>
          <t xml:space="preserve">Om månadsvärden saknas kan helårsvärden matas in på denna rad.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peralevi</author>
    <author>perle</author>
    <author>Per</author>
    <author>saralind</author>
  </authors>
  <commentList>
    <comment ref="O7" authorId="0" shapeId="0" xr:uid="{881F3FD3-A0FB-4666-84AE-7BD6855AF47A}">
      <text>
        <r>
          <rPr>
            <sz val="9"/>
            <color indexed="81"/>
            <rFont val="Tahoma"/>
            <family val="2"/>
          </rPr>
          <t>Om flera energibärare eller system bidrar till tappvarmvattnet så ska ett viktat medelvärde i förhållande till bidragens storlek användas.
Tänk på att inte ta med verkningsgraderna/SCOP:n flera gånger.</t>
        </r>
      </text>
    </comment>
    <comment ref="B9" authorId="1" shapeId="0" xr:uid="{00000000-0006-0000-0500-000001000000}">
      <text>
        <r>
          <rPr>
            <sz val="9"/>
            <color indexed="81"/>
            <rFont val="Tahoma"/>
            <family val="2"/>
          </rPr>
          <t>Ange om direkt mätning (M) med debiteringsmätare eller undermätare, eller fördelat värde (F). Underlag till fördelat värde ska redovisas.</t>
        </r>
      </text>
    </comment>
    <comment ref="C10" authorId="2" shapeId="0" xr:uid="{00000000-0006-0000-0500-000004000000}">
      <text>
        <r>
          <rPr>
            <sz val="9"/>
            <color indexed="81"/>
            <rFont val="Tahoma"/>
            <family val="2"/>
          </rPr>
          <t>Från energimätning alt. beräknat från mätning av tappvarmvattenflöde.
VVC och omvandlingsförluster ingår i uppvärmning, om inte VVC särredovisas.
Alla energibärare utom el summeras i denna kolumn.
Dessa värden dras av från köpt värme, se inmatningsfliken för värme.
Lägg gärna till en engen beräkningsflik om det behövs för omräkning mellan kubikmeter och kWh.</t>
        </r>
      </text>
    </comment>
    <comment ref="D10" authorId="0" shapeId="0" xr:uid="{42E6FD00-66B3-4ABF-9025-4165CA9A7ED0}">
      <text>
        <r>
          <rPr>
            <sz val="9"/>
            <color indexed="81"/>
            <rFont val="Tahoma"/>
            <family val="2"/>
          </rPr>
          <t xml:space="preserve">Från fliken "Inmatning el". El till varmvattenberedare eller värmepump.
</t>
        </r>
      </text>
    </comment>
    <comment ref="E10" authorId="3" shapeId="0" xr:uid="{005F8119-47D0-43EB-B314-ECEDBC36C986}">
      <text>
        <r>
          <rPr>
            <sz val="9"/>
            <color indexed="81"/>
            <rFont val="Tahoma"/>
            <family val="2"/>
          </rPr>
          <t>Tillägg respektive avdrag för värmeposter som ska respektive inte ska ingå i byggnadens energianvändning enligt BBR:s definition.  Ex. varmvatten till pool eller till annan byggnad.</t>
        </r>
      </text>
    </comment>
    <comment ref="G10" authorId="1" shapeId="0" xr:uid="{536FFF7B-3C16-4A2F-A2E5-09A3A9FA5519}">
      <text>
        <r>
          <rPr>
            <sz val="9"/>
            <color indexed="81"/>
            <rFont val="Tahoma"/>
            <family val="2"/>
          </rPr>
          <t>Skriv in tillgodogjord energi från solvärme och/eller avloppsvärmeväxlare till TVV. Detta kommer att tillgodoräknas. Underlag från mätningar bör bifogas.</t>
        </r>
      </text>
    </comment>
    <comment ref="M10" authorId="3" shapeId="0" xr:uid="{B0BBB69B-A6B1-43B5-86F2-8FB651FB6D40}">
      <text>
        <r>
          <rPr>
            <sz val="9"/>
            <color indexed="81"/>
            <rFont val="Tahoma"/>
            <family val="2"/>
          </rPr>
          <t>Viktat värde baserat på bostadsarea och lokalarea som angivits i fliken "Basdata &amp; Resultat".</t>
        </r>
      </text>
    </comment>
    <comment ref="N10" authorId="3" shapeId="0" xr:uid="{BF71B1B2-79A2-4DE4-B3C5-122D3948B436}">
      <text>
        <r>
          <rPr>
            <sz val="9"/>
            <color indexed="81"/>
            <rFont val="Tahoma"/>
            <family val="2"/>
          </rPr>
          <t>Beräknas enligt schablon i BEN 2, baserat på angivna data i fliken "Basdata &amp; Resultat".</t>
        </r>
      </text>
    </comment>
    <comment ref="O10" authorId="3" shapeId="0" xr:uid="{3AE4E582-40BB-47EA-B4FE-1721E9C4CC40}">
      <text>
        <r>
          <rPr>
            <sz val="9"/>
            <color indexed="81"/>
            <rFont val="Tahoma"/>
            <family val="2"/>
          </rPr>
          <t>Baseras på mätdata i kolumn G., korrigerat till normalt brukande. Underlag från mätning ska bifogas.</t>
        </r>
      </text>
    </comment>
    <comment ref="P10" authorId="3" shapeId="0" xr:uid="{058090BC-389A-4BC2-AC01-D0C7DF5D8BF7}">
      <text>
        <r>
          <rPr>
            <sz val="9"/>
            <color indexed="81"/>
            <rFont val="Tahoma"/>
            <family val="2"/>
          </rPr>
          <t>Beräknas med angivet COP/verkningsgrad för TVV i ruta P7.
Värdena förs vidare till Sammanställning år.</t>
        </r>
      </text>
    </comment>
    <comment ref="B24" authorId="3" shapeId="0" xr:uid="{2F1B05CB-5188-4B57-98FF-7197C11284F7}">
      <text>
        <r>
          <rPr>
            <sz val="9"/>
            <color indexed="81"/>
            <rFont val="Tahoma"/>
            <family val="2"/>
          </rPr>
          <t>Om månadsvärden saknas kan helårsvärden matas in på denna rad.
Helårsvärdet används då ensamt för summan.</t>
        </r>
      </text>
    </comment>
    <comment ref="B38" authorId="0" shapeId="0" xr:uid="{FEA378B1-DF6F-47FC-8C07-F4CB87B050E6}">
      <text>
        <r>
          <rPr>
            <sz val="9"/>
            <color indexed="81"/>
            <rFont val="Tahoma"/>
            <family val="2"/>
          </rPr>
          <t xml:space="preserve">Om månadsvärden saknas kan helårsvärden matas in på denna rad.
</t>
        </r>
      </text>
    </comment>
    <comment ref="B52" authorId="0" shapeId="0" xr:uid="{561CCB57-3337-4FE7-AB66-D862E89201ED}">
      <text>
        <r>
          <rPr>
            <sz val="9"/>
            <color indexed="81"/>
            <rFont val="Tahoma"/>
            <family val="2"/>
          </rPr>
          <t>Om månadsvärden saknas kan helårsvärden matas in på denna rad.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perle</author>
    <author>Per</author>
    <author>saralind</author>
    <author>peralevi</author>
  </authors>
  <commentList>
    <comment ref="B8" authorId="0" shapeId="0" xr:uid="{00000000-0006-0000-0600-000001000000}">
      <text>
        <r>
          <rPr>
            <sz val="9"/>
            <color indexed="81"/>
            <rFont val="Tahoma"/>
            <family val="2"/>
          </rPr>
          <t>Ange om direkt mätning (M) med debiteringsmätare eller undermätare, eller fördelat värde (F). Underlag till fördelat värde ska redovisas.</t>
        </r>
      </text>
    </comment>
    <comment ref="C9" authorId="1" shapeId="0" xr:uid="{00000000-0006-0000-0600-000002000000}">
      <text>
        <r>
          <rPr>
            <sz val="9"/>
            <color indexed="81"/>
            <rFont val="Tahoma"/>
            <family val="2"/>
          </rPr>
          <t>Från leverantör inkl ev. processkyla som dras av i kolumnerna D och E.</t>
        </r>
      </text>
    </comment>
    <comment ref="D9" authorId="1" shapeId="0" xr:uid="{00000000-0006-0000-0600-000003000000}">
      <text>
        <r>
          <rPr>
            <sz val="9"/>
            <color indexed="81"/>
            <rFont val="Tahoma"/>
            <family val="2"/>
          </rPr>
          <t>Dras av på redovisad kyla i sammanställningen.
Här ingår kyla för verksamheten exklusive komfortkyla.</t>
        </r>
      </text>
    </comment>
    <comment ref="E9" authorId="1" shapeId="0" xr:uid="{00000000-0006-0000-0600-000004000000}">
      <text>
        <r>
          <rPr>
            <sz val="9"/>
            <color indexed="81"/>
            <rFont val="Tahoma"/>
            <family val="2"/>
          </rPr>
          <t>Från leverantör eller undermätning. Länkas från fliken Inmatning el.</t>
        </r>
      </text>
    </comment>
    <comment ref="F9" authorId="1" shapeId="0" xr:uid="{00000000-0006-0000-0600-000005000000}">
      <text>
        <r>
          <rPr>
            <sz val="9"/>
            <color indexed="81"/>
            <rFont val="Tahoma"/>
            <family val="2"/>
          </rPr>
          <t>Dras av på redovisad kyla i sammanställningen.
Här ingår även övrig kyla för verksamheten, dock inte komfortkyla.</t>
        </r>
      </text>
    </comment>
    <comment ref="H9" authorId="2" shapeId="0" xr:uid="{79D736D5-B67C-4A36-89C3-6CC567F96ACB}">
      <text>
        <r>
          <rPr>
            <sz val="9"/>
            <color indexed="81"/>
            <rFont val="Tahoma"/>
            <family val="2"/>
          </rPr>
          <t>Vid icke elvärmd byggnad uppräknas denna post automatisk med en faktor 3.</t>
        </r>
      </text>
    </comment>
    <comment ref="I9" authorId="3" shapeId="0" xr:uid="{078B9ECB-4A43-4970-B1B0-9C88EB7DE4B6}">
      <text>
        <r>
          <rPr>
            <sz val="9"/>
            <color indexed="81"/>
            <rFont val="Tahoma"/>
            <family val="2"/>
          </rPr>
          <t xml:space="preserve">Aktuell månad dividerat med normalmånad. SMHI kylindex eller motsv.
</t>
        </r>
      </text>
    </comment>
    <comment ref="J9" authorId="3" shapeId="0" xr:uid="{3CF51A20-103A-4EA3-B5D8-66A19228FE2E}">
      <text>
        <r>
          <rPr>
            <sz val="9"/>
            <color indexed="81"/>
            <rFont val="Tahoma"/>
            <family val="2"/>
          </rPr>
          <t xml:space="preserve">Normalmånadskorrigerad och brukarkorrigerad fjärrkyla för komfortkyla. </t>
        </r>
      </text>
    </comment>
    <comment ref="K9" authorId="3" shapeId="0" xr:uid="{F0607397-7447-49A2-917B-0D18FE3716DC}">
      <text>
        <r>
          <rPr>
            <sz val="9"/>
            <color indexed="81"/>
            <rFont val="Tahoma"/>
            <family val="2"/>
          </rPr>
          <t xml:space="preserve">Normalmånadskorrigerad och brukarkorrigerad elkyla för komfortkyla. </t>
        </r>
      </text>
    </comment>
    <comment ref="L9" authorId="2" shapeId="0" xr:uid="{75EE1070-F1C0-41E5-904F-5AD4CF5BABA8}">
      <text>
        <r>
          <rPr>
            <sz val="9"/>
            <color indexed="81"/>
            <rFont val="Tahoma"/>
            <family val="2"/>
          </rPr>
          <t>Beräknat behov av komfortfjärrkyla enligt relationsenergiberäkning.</t>
        </r>
      </text>
    </comment>
    <comment ref="M9" authorId="3" shapeId="0" xr:uid="{E4C24D44-8264-4607-A5C7-A473C88A1E20}">
      <text>
        <r>
          <rPr>
            <sz val="9"/>
            <color indexed="81"/>
            <rFont val="Tahoma"/>
            <family val="2"/>
          </rPr>
          <t>Beräknat behov av elkomfortkyla enligt relationsenergiberäkningen. Inmatade värden här ska inkludera uppräkning med faktor 3 vid icke-elvärmd byggnad.</t>
        </r>
      </text>
    </comment>
    <comment ref="N9" authorId="0" shapeId="0" xr:uid="{00000000-0006-0000-0600-000006000000}">
      <text>
        <r>
          <rPr>
            <sz val="9"/>
            <color indexed="81"/>
            <rFont val="Tahoma"/>
            <family val="2"/>
          </rPr>
          <t xml:space="preserve">Möjlighet att ange producerad frikyla för prestandaredovisning.
</t>
        </r>
      </text>
    </comment>
    <comment ref="B23" authorId="2" shapeId="0" xr:uid="{1D30E78B-6C41-4B60-A71C-CAB149EED885}">
      <text>
        <r>
          <rPr>
            <sz val="9"/>
            <color indexed="81"/>
            <rFont val="Tahoma"/>
            <family val="2"/>
          </rPr>
          <t>Om månadsvärden saknas kan helårsvärden matas in på denna rad.
Då tar helårsvärdet över och kopieras till summaraden.</t>
        </r>
      </text>
    </comment>
    <comment ref="B37" authorId="3" shapeId="0" xr:uid="{7C981C90-394E-4CEE-81C6-67B88C48E449}">
      <text>
        <r>
          <rPr>
            <sz val="9"/>
            <color indexed="81"/>
            <rFont val="Tahoma"/>
            <family val="2"/>
          </rPr>
          <t>Om månadsvärden saknas kan helårsvärden matas in på denna rad.</t>
        </r>
      </text>
    </comment>
    <comment ref="B51" authorId="3" shapeId="0" xr:uid="{A1291E37-FA22-4712-9E3D-B93967EAB9C4}">
      <text>
        <r>
          <rPr>
            <sz val="9"/>
            <color indexed="81"/>
            <rFont val="Tahoma"/>
            <family val="2"/>
          </rPr>
          <t xml:space="preserve">Om månadsvärden saknas kan helårsvärden matas in på denna rad.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perle</author>
    <author>Per</author>
    <author>peralevi</author>
    <author>saralind</author>
  </authors>
  <commentList>
    <comment ref="B10" authorId="0" shapeId="0" xr:uid="{00000000-0006-0000-0700-000001000000}">
      <text>
        <r>
          <rPr>
            <sz val="9"/>
            <color indexed="81"/>
            <rFont val="Tahoma"/>
            <family val="2"/>
          </rPr>
          <t>Ange om direkt mätning (M) med debiteringsmätare eller undermätare, eller fördelat värde (F). Underlag till fördelat värde ska redovisas.</t>
        </r>
      </text>
    </comment>
    <comment ref="C11" authorId="1" shapeId="0" xr:uid="{00000000-0006-0000-0700-000002000000}">
      <text>
        <r>
          <rPr>
            <sz val="9"/>
            <color indexed="81"/>
            <rFont val="Tahoma"/>
            <family val="2"/>
          </rPr>
          <t>Totalt från leverantör.  Fastighetsel räknas ut i kolumn I. El till verksamhet eller hushåll redovisas separat i särskild kolumn.
Kontrollera mätarkonstanterna. så att rätt antal kWh visas.</t>
        </r>
      </text>
    </comment>
    <comment ref="D11" authorId="1" shapeId="0" xr:uid="{00000000-0006-0000-0700-000003000000}">
      <text>
        <r>
          <rPr>
            <sz val="9"/>
            <color indexed="81"/>
            <rFont val="Tahoma"/>
            <family val="2"/>
          </rPr>
          <t>Från leverantör eller undermätare. Inkluderar el till värmepump.</t>
        </r>
      </text>
    </comment>
    <comment ref="E11" authorId="1" shapeId="0" xr:uid="{00000000-0006-0000-0700-000004000000}">
      <text>
        <r>
          <rPr>
            <sz val="9"/>
            <color indexed="81"/>
            <rFont val="Tahoma"/>
            <family val="2"/>
          </rPr>
          <t>Från leverantör eller undermätare. Inkluderar el till kylmaskin.</t>
        </r>
      </text>
    </comment>
    <comment ref="F11" authorId="2" shapeId="0" xr:uid="{F59DABEE-5FA9-477B-A13F-F53098AD7849}">
      <text>
        <r>
          <rPr>
            <sz val="9"/>
            <color indexed="81"/>
            <rFont val="Tahoma"/>
            <family val="2"/>
          </rPr>
          <t>Från leverantör eller undermätare. Inkluderar el till värmepump.</t>
        </r>
      </text>
    </comment>
    <comment ref="G11" authorId="3" shapeId="0" xr:uid="{D51CE3E7-F06E-411E-90F5-E4F71485A1C5}">
      <text>
        <r>
          <rPr>
            <sz val="9"/>
            <color indexed="81"/>
            <rFont val="Tahoma"/>
            <family val="2"/>
          </rPr>
          <t>Inmatade värden ska ta hänsyn till eventuell värmefaktor/COP.
Länkas till "Sammnaställning år"</t>
        </r>
      </text>
    </comment>
    <comment ref="H11" authorId="3" shapeId="0" xr:uid="{B2A9B660-2652-4615-A024-679ABD84ADAD}">
      <text>
        <r>
          <rPr>
            <sz val="9"/>
            <color indexed="81"/>
            <rFont val="Tahoma"/>
            <family val="2"/>
          </rPr>
          <t>Tillägg för fastighetsenergi som ej ingår i "Köpt driftel", och avdrag för verksamhetsenergi som ingår i "Köpt driftel". 
Avdrag skrivs in med minustecken.
Sammanställning  med aktuella delposter redovisas separat.</t>
        </r>
      </text>
    </comment>
    <comment ref="I11" authorId="1" shapeId="0" xr:uid="{00000000-0006-0000-0700-000005000000}">
      <text>
        <r>
          <rPr>
            <sz val="9"/>
            <color indexed="81"/>
            <rFont val="Tahoma"/>
            <family val="2"/>
          </rPr>
          <t>Korrigerad för elvärme, elkyla, m.m. samt BBR-avgränsning.</t>
        </r>
      </text>
    </comment>
    <comment ref="J11" authorId="2" shapeId="0" xr:uid="{43CC052D-4FA0-4D8E-A8CC-E49C2AD9CE2D}">
      <text>
        <r>
          <rPr>
            <sz val="9"/>
            <color indexed="81"/>
            <rFont val="Tahoma"/>
            <family val="2"/>
          </rPr>
          <t>Från relations-energiberäkningen.
Inkluderar bidrag från egenproducerad el.</t>
        </r>
      </text>
    </comment>
    <comment ref="K11" authorId="1" shapeId="0" xr:uid="{00000000-0006-0000-0700-000006000000}">
      <text>
        <r>
          <rPr>
            <sz val="9"/>
            <color indexed="81"/>
            <rFont val="Tahoma"/>
            <family val="2"/>
          </rPr>
          <t>Normalt redan tillgodogjord el. Separat redovisning för att kontrollera egenavnändningen alt. prestandakontroll.</t>
        </r>
      </text>
    </comment>
    <comment ref="L11" authorId="2" shapeId="0" xr:uid="{CF92819E-A56E-49A0-A6FE-6B98F0C19401}">
      <text>
        <r>
          <rPr>
            <sz val="9"/>
            <color indexed="81"/>
            <rFont val="Tahoma"/>
            <family val="2"/>
          </rPr>
          <t>Separat redovisning för normalisering.
Avser användning inom byggnaden.</t>
        </r>
      </text>
    </comment>
    <comment ref="B25" authorId="3" shapeId="0" xr:uid="{2CB9B1A2-4517-457F-AA0F-8A297E5079F3}">
      <text>
        <r>
          <rPr>
            <sz val="9"/>
            <color indexed="81"/>
            <rFont val="Tahoma"/>
            <family val="2"/>
          </rPr>
          <t>Om månadsvärden saknas kan helårsvärden anges på denna rad.
Om helårsvärdet skrivs in tare det över och blir årssumma på rad 26.</t>
        </r>
      </text>
    </comment>
    <comment ref="B39" authorId="2" shapeId="0" xr:uid="{02AC1227-C87B-44B7-B53D-4E56CB53DCA9}">
      <text>
        <r>
          <rPr>
            <sz val="9"/>
            <color indexed="81"/>
            <rFont val="Tahoma"/>
            <family val="2"/>
          </rPr>
          <t xml:space="preserve">Om månadsvärden saknas kan helårsvärden matas in på denna rad.
</t>
        </r>
      </text>
    </comment>
    <comment ref="B53" authorId="2" shapeId="0" xr:uid="{2BE30DBA-BEF3-47C8-9C59-392A7E01953D}">
      <text>
        <r>
          <rPr>
            <sz val="9"/>
            <color indexed="81"/>
            <rFont val="Tahoma"/>
            <family val="2"/>
          </rPr>
          <t xml:space="preserve">Om månadsvärden saknas kan helårsvärden matas in på denna rad.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D8" authorId="0" shapeId="0" xr:uid="{00000000-0006-0000-0400-000002000000}">
      <text>
        <r>
          <rPr>
            <sz val="9"/>
            <color indexed="81"/>
            <rFont val="Tahoma"/>
            <family val="2"/>
          </rPr>
          <t>Sveby/BENs brukarindata eller avsett (projekterat) brukande för lokalbyggnader.
Fyll i aktuella rader i denna kolumn.</t>
        </r>
      </text>
    </comment>
    <comment ref="E8" authorId="1" shapeId="0" xr:uid="{00000000-0006-0000-0400-000003000000}">
      <text>
        <r>
          <rPr>
            <sz val="9"/>
            <color indexed="81"/>
            <rFont val="Tahoma"/>
            <family val="2"/>
          </rPr>
          <t>Uppmätt indata, eller beräknat från uppmätt indata, i driftsatt byggnad.
Fyll i motsvarande rader som i kolumn D.</t>
        </r>
      </text>
    </comment>
    <comment ref="F8" authorId="0" shapeId="0" xr:uid="{00000000-0006-0000-0400-000004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8" authorId="2" shapeId="0" xr:uid="{BA033054-0F9F-4D19-935F-3BBE5F028BD5}">
      <text>
        <r>
          <rPr>
            <sz val="9"/>
            <color indexed="81"/>
            <rFont val="Tahoma"/>
            <family val="2"/>
          </rPr>
          <t xml:space="preserve">Vägledning till om avvikelsen behöver beaktas eller inte.
</t>
        </r>
      </text>
    </comment>
    <comment ref="B11" authorId="2" shapeId="0" xr:uid="{47658BFF-34C2-457A-8CBA-F41FCE8FC94F}">
      <text>
        <r>
          <rPr>
            <sz val="9"/>
            <color indexed="81"/>
            <rFont val="Tahoma"/>
            <family val="2"/>
          </rPr>
          <t xml:space="preserve">för uppvärmning
</t>
        </r>
      </text>
    </comment>
    <comment ref="F11" authorId="2" shapeId="0" xr:uid="{E3703AE7-DA3C-42C5-99DA-4C88E8870B74}">
      <text>
        <r>
          <rPr>
            <sz val="9"/>
            <color indexed="81"/>
            <rFont val="Tahoma"/>
            <family val="2"/>
          </rPr>
          <t>Används för automatisk normalisering i inmatningsfliken för värme.</t>
        </r>
      </text>
    </comment>
    <comment ref="B12" authorId="2" shapeId="0" xr:uid="{61741C35-77C0-4662-BF3F-E9C698983441}">
      <text>
        <r>
          <rPr>
            <sz val="9"/>
            <color indexed="81"/>
            <rFont val="Tahoma"/>
            <family val="2"/>
          </rPr>
          <t xml:space="preserve">för komfortkyla
</t>
        </r>
      </text>
    </comment>
    <comment ref="F17" authorId="2" shapeId="0" xr:uid="{E1A28871-9216-4BA2-8790-BB804D781E37}">
      <text>
        <r>
          <rPr>
            <sz val="9"/>
            <color indexed="81"/>
            <rFont val="Tahoma"/>
            <family val="2"/>
          </rPr>
          <t>Används för automatisk normalisering i inmatningsfliken för värme.</t>
        </r>
      </text>
    </comment>
    <comment ref="H17" authorId="2" shapeId="0" xr:uid="{4CE7A134-9DB9-4BF9-ABD6-0CA21741FDD2}">
      <text>
        <r>
          <rPr>
            <sz val="9"/>
            <color indexed="81"/>
            <rFont val="Tahoma"/>
            <family val="2"/>
          </rPr>
          <t xml:space="preserve">Gäller påverkan på energiprestanda. Finns en formel för uträkning i BEN - gäller bara den stegvisa schablonkorrigeringen.
</t>
        </r>
      </text>
    </comment>
    <comment ref="D22" authorId="1" shapeId="0" xr:uid="{00000000-0006-0000-0400-000007000000}">
      <text>
        <r>
          <rPr>
            <sz val="9"/>
            <color indexed="81"/>
            <rFont val="Tahoma"/>
            <family val="2"/>
          </rPr>
          <t xml:space="preserve">Beräknat resultat från relationsenergiberäkning, baserat på Svebys/BENs brukarindata alternativt avsett (projekterat) brukande enligt BEN för lokalbyggnader.
</t>
        </r>
      </text>
    </comment>
    <comment ref="E22" authorId="0" shapeId="0" xr:uid="{00000000-0006-0000-0400-000008000000}">
      <text>
        <r>
          <rPr>
            <sz val="9"/>
            <color indexed="81"/>
            <rFont val="Tahoma"/>
            <family val="2"/>
          </rPr>
          <t>Beräknat resultat vid upprepad energiberäkning, baserat på uppmätta indata enligt ovan och med klimatdata från år 1.
De rader som innehåller data för kolumn D, behöver även fyllas i för kolumn E.</t>
        </r>
      </text>
    </comment>
    <comment ref="F22" authorId="0" shapeId="0" xr:uid="{00000000-0006-0000-0400-000009000000}">
      <text>
        <r>
          <rPr>
            <sz val="9"/>
            <color indexed="81"/>
            <rFont val="Tahoma"/>
            <family val="2"/>
          </rPr>
          <t xml:space="preserve">Kvoten mellan "Beräknat för år 1" och "Beräknat enl relationshandling".
</t>
        </r>
      </text>
    </comment>
    <comment ref="D36" authorId="0" shapeId="0" xr:uid="{00000000-0006-0000-0400-00000B000000}">
      <text>
        <r>
          <rPr>
            <sz val="9"/>
            <color indexed="81"/>
            <rFont val="Tahoma"/>
            <family val="2"/>
          </rPr>
          <t>Sveby/BENs brukarindata eller avsett (projekterat) brukande för lokalbyggnader.
Fyll i aktuella rader i denna kolumn.</t>
        </r>
      </text>
    </comment>
    <comment ref="E36" authorId="1" shapeId="0" xr:uid="{00000000-0006-0000-0400-00000C000000}">
      <text>
        <r>
          <rPr>
            <sz val="9"/>
            <color indexed="81"/>
            <rFont val="Tahoma"/>
            <family val="2"/>
          </rPr>
          <t>Uppmätt indata, eller beräknat från uppmätt indata, i driftsatt byggnad.
Fyll i motsvarande rader som i kolumn D.</t>
        </r>
      </text>
    </comment>
    <comment ref="F36" authorId="0" shapeId="0" xr:uid="{00000000-0006-0000-0400-00000D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36" authorId="1" shapeId="0" xr:uid="{00000000-0006-0000-0400-00000E000000}">
      <text>
        <r>
          <rPr>
            <sz val="9"/>
            <color indexed="81"/>
            <rFont val="Tahoma"/>
            <family val="2"/>
          </rPr>
          <t xml:space="preserve">Vägledning till om avvikelsen behöver beaktas eller inte.
</t>
        </r>
      </text>
    </comment>
    <comment ref="H45" authorId="2" shapeId="0" xr:uid="{9994B8BF-890E-487B-826F-228104AA62F1}">
      <text>
        <r>
          <rPr>
            <sz val="9"/>
            <color indexed="81"/>
            <rFont val="Tahoma"/>
            <family val="2"/>
          </rPr>
          <t xml:space="preserve">Gäller påverkan på energiprestanda. Finns en formel för uträkning i BEN - gäller bara den stegvisa schablonkorrigeringen.
</t>
        </r>
      </text>
    </comment>
    <comment ref="D50" authorId="1" shapeId="0" xr:uid="{00000000-0006-0000-0400-000010000000}">
      <text>
        <r>
          <rPr>
            <sz val="9"/>
            <color indexed="81"/>
            <rFont val="Tahoma"/>
            <family val="2"/>
          </rPr>
          <t xml:space="preserve">Beräknat resultat från relationsenergiberäkning, baserat på Svebys/BENs brukarindata alternativt avsett (projekterat) brukande enligt BEN för lokalbyggnader.
</t>
        </r>
      </text>
    </comment>
    <comment ref="E50" authorId="0" shapeId="0" xr:uid="{00000000-0006-0000-0400-000011000000}">
      <text>
        <r>
          <rPr>
            <sz val="9"/>
            <color indexed="81"/>
            <rFont val="Tahoma"/>
            <family val="2"/>
          </rPr>
          <t>Beräknat resultat vid upprepad energiberäkning, baserat på uppmätta indata enligt ovan och med klimatdata från år 2
De rader som innehåller data för kolumn D, behöver även fyllas i för kolumn E.</t>
        </r>
      </text>
    </comment>
    <comment ref="F50" authorId="0" shapeId="0" xr:uid="{00000000-0006-0000-0400-000012000000}">
      <text>
        <r>
          <rPr>
            <sz val="9"/>
            <color indexed="81"/>
            <rFont val="Tahoma"/>
            <family val="2"/>
          </rPr>
          <t>Kvoten mellan "Beräknat för år 2" och "Beräknat enl relationshandling".</t>
        </r>
      </text>
    </comment>
    <comment ref="D64" authorId="0" shapeId="0" xr:uid="{00000000-0006-0000-0400-000014000000}">
      <text>
        <r>
          <rPr>
            <sz val="9"/>
            <color indexed="81"/>
            <rFont val="Tahoma"/>
            <family val="2"/>
          </rPr>
          <t>SSveby/BENs brukarindata eller avsett (projekterat) brukande för lokalbyggnader.
Fyll i aktuella rader i denna kolumn.</t>
        </r>
      </text>
    </comment>
    <comment ref="E64" authorId="1" shapeId="0" xr:uid="{00000000-0006-0000-0400-000015000000}">
      <text>
        <r>
          <rPr>
            <sz val="9"/>
            <color indexed="81"/>
            <rFont val="Tahoma"/>
            <family val="2"/>
          </rPr>
          <t>Uppmätt indata, eller beräknat från uppmätt indata, i driftsatt byggnad.
Fyll i motsvarande rader som i kolumn D.</t>
        </r>
      </text>
    </comment>
    <comment ref="F64" authorId="0" shapeId="0" xr:uid="{00000000-0006-0000-0400-000016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64" authorId="1" shapeId="0" xr:uid="{00000000-0006-0000-0400-000017000000}">
      <text>
        <r>
          <rPr>
            <sz val="9"/>
            <color indexed="81"/>
            <rFont val="Tahoma"/>
            <family val="2"/>
          </rPr>
          <t xml:space="preserve">Vägledning till om avvikelsen behöver beaktas eller inte.
</t>
        </r>
      </text>
    </comment>
    <comment ref="H73" authorId="2" shapeId="0" xr:uid="{077F9669-0693-4F05-A4A9-6A9013C53BC4}">
      <text>
        <r>
          <rPr>
            <sz val="9"/>
            <color indexed="81"/>
            <rFont val="Tahoma"/>
            <family val="2"/>
          </rPr>
          <t xml:space="preserve">Gäller påverkan på energiprestanda. Finns en formel för uträkning i BEN - gäller bara den stegvisa schablonkorrigeringen.
</t>
        </r>
      </text>
    </comment>
    <comment ref="D78" authorId="1" shapeId="0" xr:uid="{00000000-0006-0000-0400-000019000000}">
      <text>
        <r>
          <rPr>
            <sz val="9"/>
            <color indexed="81"/>
            <rFont val="Tahoma"/>
            <family val="2"/>
          </rPr>
          <t>Beräknat resultat från relationsenergiberäkning, baserat på Svebys/BENs brukarindata alternativt avsett (projekterat) brukande enligt BEN för lokalbyggnader.</t>
        </r>
      </text>
    </comment>
    <comment ref="E78" authorId="0" shapeId="0" xr:uid="{00000000-0006-0000-0400-00001A000000}">
      <text>
        <r>
          <rPr>
            <sz val="9"/>
            <color indexed="81"/>
            <rFont val="Tahoma"/>
            <family val="2"/>
          </rPr>
          <t>Beräknat resultat vid upprepad energiberäkning, baserat på uppmätta indata enligt ovan och med klimatdata från år 3
De rader som innehåller data för kolumn D, behöver även fyllas i för kolumn E.</t>
        </r>
      </text>
    </comment>
    <comment ref="F78" authorId="0" shapeId="0" xr:uid="{00000000-0006-0000-0400-00001B000000}">
      <text>
        <r>
          <rPr>
            <sz val="9"/>
            <color indexed="81"/>
            <rFont val="Tahoma"/>
            <family val="2"/>
          </rPr>
          <t>Kvoten mellan "Beräknat för år 3" och "Beräknat enl relationshandling".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perle</author>
  </authors>
  <commentList>
    <comment ref="G27" authorId="0" shapeId="0" xr:uid="{00000000-0006-0000-0800-000001000000}">
      <text>
        <r>
          <rPr>
            <sz val="9"/>
            <color indexed="81"/>
            <rFont val="Tahoma"/>
            <family val="2"/>
          </rPr>
          <t xml:space="preserve">Den faktor som det avlästa värdet ska multipliceras med för att erhålla den angivna mätenheten.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<sst xmlns="http://schemas.openxmlformats.org/spreadsheetml/2006/main" count="748" uniqueCount="306">
  <si>
    <t>Byggherre</t>
  </si>
  <si>
    <t>Entreprenör</t>
  </si>
  <si>
    <t>Anm.</t>
  </si>
  <si>
    <t>Värmesystem:</t>
  </si>
  <si>
    <t>Kylsystem:</t>
  </si>
  <si>
    <t>Relationshandling</t>
  </si>
  <si>
    <t>Verifierad energiprestanda</t>
  </si>
  <si>
    <t>Installerad eleffekt för värme och varmvatten:</t>
  </si>
  <si>
    <t>Energiprestanda</t>
  </si>
  <si>
    <t>Tappvarmvatten</t>
  </si>
  <si>
    <t>Köpt fjärrkyla</t>
  </si>
  <si>
    <t>Värmeleverantör:</t>
  </si>
  <si>
    <t>Adress, Ort</t>
  </si>
  <si>
    <t>Underskrift</t>
  </si>
  <si>
    <t>BBR-version</t>
  </si>
  <si>
    <t>Projektnr.</t>
  </si>
  <si>
    <t>Byggnad, adress</t>
  </si>
  <si>
    <t>Kylleverantör för fjärrkyla:</t>
  </si>
  <si>
    <t>Kontaktperson</t>
  </si>
  <si>
    <t>Adress</t>
  </si>
  <si>
    <t>Ort och datum</t>
  </si>
  <si>
    <t>Namnförtydligande</t>
  </si>
  <si>
    <t>Övrig värme:</t>
  </si>
  <si>
    <t>Antal personer (för ventilatonsflödet)</t>
  </si>
  <si>
    <t>st</t>
  </si>
  <si>
    <t>Ventilationens drifttid en vecka</t>
  </si>
  <si>
    <t>timmar</t>
  </si>
  <si>
    <t>Genomsnittligt hygieniskt uteluftsflöde</t>
  </si>
  <si>
    <t>Ej elvärmd lokalbyggnad</t>
  </si>
  <si>
    <t xml:space="preserve">Energikrav i klimatzon 1 </t>
  </si>
  <si>
    <t xml:space="preserve">Energikrav i klimatzon 2 </t>
  </si>
  <si>
    <t xml:space="preserve">Energikrav i klimatzon 3 </t>
  </si>
  <si>
    <t>Elvärmd lokalbyggnad</t>
  </si>
  <si>
    <t xml:space="preserve">Effektkrav i klimatzon 1 </t>
  </si>
  <si>
    <t>kW</t>
  </si>
  <si>
    <t xml:space="preserve">Effektkrav i klimatzon 2 </t>
  </si>
  <si>
    <t>Effektkrav i klimatzon 3</t>
  </si>
  <si>
    <t>Verksamhetsenergi</t>
  </si>
  <si>
    <t>Avvikelse</t>
  </si>
  <si>
    <t>Riksbyggnadsnyckel</t>
  </si>
  <si>
    <t>Elhandlare/Nätägare:</t>
  </si>
  <si>
    <t xml:space="preserve">Kommun </t>
  </si>
  <si>
    <t>Bilagor:</t>
  </si>
  <si>
    <t>Byggnad, adress:</t>
  </si>
  <si>
    <t>BBR-krav inkl ventilationstillägg</t>
  </si>
  <si>
    <t>Riksbyggnadsnyckel:</t>
  </si>
  <si>
    <t>Summa år 1</t>
  </si>
  <si>
    <t>Summa år 2</t>
  </si>
  <si>
    <t>Summa år 3</t>
  </si>
  <si>
    <t>Startmånad:</t>
  </si>
  <si>
    <t>kWh</t>
  </si>
  <si>
    <t>Köpt elkyla</t>
  </si>
  <si>
    <t>Köpt driftel</t>
  </si>
  <si>
    <t>Verksamhetsel/Hushållsel</t>
  </si>
  <si>
    <r>
      <t xml:space="preserve"> m</t>
    </r>
    <r>
      <rPr>
        <vertAlign val="superscript"/>
        <sz val="11"/>
        <color indexed="8"/>
        <rFont val="Franklin Gothic Book"/>
        <family val="2"/>
      </rPr>
      <t xml:space="preserve">2 </t>
    </r>
    <r>
      <rPr>
        <sz val="11"/>
        <color indexed="8"/>
        <rFont val="Franklin Gothic Book"/>
        <family val="2"/>
      </rPr>
      <t>A</t>
    </r>
    <r>
      <rPr>
        <vertAlign val="subscript"/>
        <sz val="11"/>
        <color indexed="8"/>
        <rFont val="Franklin Gothic Book"/>
        <family val="2"/>
      </rPr>
      <t>temp</t>
    </r>
  </si>
  <si>
    <t>Mätperiod (12 månader):</t>
  </si>
  <si>
    <r>
      <t xml:space="preserve"> kWh/m</t>
    </r>
    <r>
      <rPr>
        <vertAlign val="superscript"/>
        <sz val="11"/>
        <color indexed="8"/>
        <rFont val="Franklin Gothic Book"/>
        <family val="2"/>
      </rPr>
      <t xml:space="preserve">2 </t>
    </r>
    <r>
      <rPr>
        <sz val="11"/>
        <color indexed="8"/>
        <rFont val="Franklin Gothic Book"/>
        <family val="2"/>
      </rPr>
      <t>A</t>
    </r>
    <r>
      <rPr>
        <vertAlign val="subscript"/>
        <sz val="11"/>
        <color indexed="8"/>
        <rFont val="Franklin Gothic Book"/>
        <family val="2"/>
      </rPr>
      <t>temp</t>
    </r>
  </si>
  <si>
    <t>Ventilation:</t>
  </si>
  <si>
    <r>
      <t>kWh/m</t>
    </r>
    <r>
      <rPr>
        <vertAlign val="superscript"/>
        <sz val="10"/>
        <color indexed="8"/>
        <rFont val="Franklin Gothic Demi"/>
        <family val="2"/>
      </rPr>
      <t xml:space="preserve">2 </t>
    </r>
    <r>
      <rPr>
        <sz val="10"/>
        <color indexed="8"/>
        <rFont val="Franklin Gothic Demi"/>
        <family val="2"/>
      </rPr>
      <t>A</t>
    </r>
    <r>
      <rPr>
        <vertAlign val="subscript"/>
        <sz val="10"/>
        <color indexed="8"/>
        <rFont val="Franklin Gothic Demi"/>
        <family val="2"/>
      </rPr>
      <t>temp</t>
    </r>
  </si>
  <si>
    <t>År 1</t>
  </si>
  <si>
    <t>År 2</t>
  </si>
  <si>
    <t>År 3</t>
  </si>
  <si>
    <r>
      <t>kWh/m</t>
    </r>
    <r>
      <rPr>
        <vertAlign val="superscript"/>
        <sz val="10"/>
        <color indexed="8"/>
        <rFont val="Franklin Gothic Book"/>
        <family val="2"/>
      </rPr>
      <t xml:space="preserve">2 </t>
    </r>
    <r>
      <rPr>
        <sz val="10"/>
        <color indexed="8"/>
        <rFont val="Franklin Gothic Book"/>
        <family val="2"/>
      </rPr>
      <t>A</t>
    </r>
    <r>
      <rPr>
        <vertAlign val="subscript"/>
        <sz val="10"/>
        <color indexed="8"/>
        <rFont val="Franklin Gothic Book"/>
        <family val="2"/>
      </rPr>
      <t>temp</t>
    </r>
  </si>
  <si>
    <t>Bränsle 1</t>
  </si>
  <si>
    <t>Bränsle 2</t>
  </si>
  <si>
    <t>Källa 1</t>
  </si>
  <si>
    <t>Källa 2</t>
  </si>
  <si>
    <t>Drifttider, vardagar</t>
  </si>
  <si>
    <t>Drifttider, helger</t>
  </si>
  <si>
    <t>Enhet</t>
  </si>
  <si>
    <t>°C</t>
  </si>
  <si>
    <t>h</t>
  </si>
  <si>
    <t>Datum:</t>
  </si>
  <si>
    <r>
      <t>W/m</t>
    </r>
    <r>
      <rPr>
        <vertAlign val="superscript"/>
        <sz val="10"/>
        <color indexed="8"/>
        <rFont val="Franklin Gothic Book"/>
        <family val="2"/>
      </rPr>
      <t xml:space="preserve">2 </t>
    </r>
    <r>
      <rPr>
        <sz val="10"/>
        <color indexed="8"/>
        <rFont val="Franklin Gothic Book"/>
        <family val="2"/>
      </rPr>
      <t>A</t>
    </r>
    <r>
      <rPr>
        <vertAlign val="subscript"/>
        <sz val="10"/>
        <color indexed="8"/>
        <rFont val="Franklin Gothic Book"/>
        <family val="2"/>
      </rPr>
      <t>temp</t>
    </r>
  </si>
  <si>
    <t>Energiberäkningar</t>
  </si>
  <si>
    <t>Programhandling</t>
  </si>
  <si>
    <t>Bygghandling</t>
  </si>
  <si>
    <t>Systemhandling</t>
  </si>
  <si>
    <t>Gällande beräkningsversion nr /datum</t>
  </si>
  <si>
    <r>
      <t>A</t>
    </r>
    <r>
      <rPr>
        <vertAlign val="subscript"/>
        <sz val="11"/>
        <color indexed="8"/>
        <rFont val="Franklin Gothic Book"/>
        <family val="2"/>
      </rPr>
      <t>temp</t>
    </r>
    <r>
      <rPr>
        <sz val="11"/>
        <color indexed="8"/>
        <rFont val="Franklin Gothic Book"/>
        <family val="2"/>
      </rPr>
      <t>:</t>
    </r>
  </si>
  <si>
    <r>
      <t>m</t>
    </r>
    <r>
      <rPr>
        <vertAlign val="superscript"/>
        <sz val="9"/>
        <rFont val="Arial"/>
        <family val="2"/>
      </rPr>
      <t>2</t>
    </r>
  </si>
  <si>
    <t>BBR-krav för lokalbyggnader inkl. ventilationstillägg och effektkrav:</t>
  </si>
  <si>
    <r>
      <t>kWh/m</t>
    </r>
    <r>
      <rPr>
        <vertAlign val="superscript"/>
        <sz val="11"/>
        <color indexed="8"/>
        <rFont val="Franklin Gothic Demi"/>
        <family val="2"/>
      </rPr>
      <t>2</t>
    </r>
    <r>
      <rPr>
        <sz val="11"/>
        <color indexed="8"/>
        <rFont val="Franklin Gothic Demi"/>
        <family val="2"/>
      </rPr>
      <t xml:space="preserve"> A</t>
    </r>
    <r>
      <rPr>
        <vertAlign val="subscript"/>
        <sz val="11"/>
        <color indexed="8"/>
        <rFont val="Franklin Gothic Demi"/>
        <family val="2"/>
      </rPr>
      <t>temp</t>
    </r>
  </si>
  <si>
    <r>
      <t>kWh/m</t>
    </r>
    <r>
      <rPr>
        <vertAlign val="superscript"/>
        <sz val="9"/>
        <rFont val="Franklin Gothic Book"/>
        <family val="2"/>
      </rPr>
      <t>2</t>
    </r>
    <r>
      <rPr>
        <sz val="9"/>
        <rFont val="Franklin Gothic Book"/>
        <family val="2"/>
      </rPr>
      <t>A</t>
    </r>
    <r>
      <rPr>
        <vertAlign val="subscript"/>
        <sz val="11"/>
        <rFont val="Franklin Gothic Book"/>
        <family val="2"/>
      </rPr>
      <t>temp</t>
    </r>
  </si>
  <si>
    <t>Elvärmd bostad</t>
  </si>
  <si>
    <t>Ej elvärmd bostad</t>
  </si>
  <si>
    <t>Använd programvara och versionsnummer</t>
  </si>
  <si>
    <t>Datum</t>
  </si>
  <si>
    <t>Energirapport</t>
  </si>
  <si>
    <t>Ansvarig energisakkunnig</t>
  </si>
  <si>
    <t>Händelser som påverkat energiprestanda</t>
  </si>
  <si>
    <t>Övrigt, ange</t>
  </si>
  <si>
    <r>
      <t>kWh/m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</si>
  <si>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t>Innetemperatur, vinter</t>
  </si>
  <si>
    <t>Innetemperatur, sommar</t>
  </si>
  <si>
    <r>
      <t>l/s,m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</si>
  <si>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r>
      <t>kWh/m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</si>
  <si>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t>Indatavärden</t>
  </si>
  <si>
    <t>Fjärrkyla</t>
  </si>
  <si>
    <t>Luftflöden, närvaro</t>
  </si>
  <si>
    <t>Luftflöden ej närvaro</t>
  </si>
  <si>
    <r>
      <t>l/s,m</t>
    </r>
    <r>
      <rPr>
        <vertAlign val="superscript"/>
        <sz val="11"/>
        <rFont val="Franklin Gothic Book"/>
        <family val="2"/>
      </rPr>
      <t>2</t>
    </r>
    <r>
      <rPr>
        <sz val="11"/>
        <rFont val="Franklin Gothic Book"/>
        <family val="2"/>
      </rPr>
      <t>A</t>
    </r>
    <r>
      <rPr>
        <vertAlign val="subscript"/>
        <sz val="11"/>
        <rFont val="Franklin Gothic Book"/>
        <family val="2"/>
      </rPr>
      <t>temp</t>
    </r>
  </si>
  <si>
    <t>Uteluftsflöde vid närvaro</t>
  </si>
  <si>
    <t>Solfångare</t>
  </si>
  <si>
    <r>
      <t>m</t>
    </r>
    <r>
      <rPr>
        <vertAlign val="superscript"/>
        <sz val="11"/>
        <color indexed="8"/>
        <rFont val="Franklin Gothic Book"/>
        <family val="2"/>
      </rPr>
      <t>2</t>
    </r>
  </si>
  <si>
    <t>Solceller</t>
  </si>
  <si>
    <t xml:space="preserve">  </t>
  </si>
  <si>
    <t>Egenproducerad el</t>
  </si>
  <si>
    <t>Mätvärden: M/F</t>
  </si>
  <si>
    <t>Fjärrkomfortkyla</t>
  </si>
  <si>
    <t>Process-fjärrkyla</t>
  </si>
  <si>
    <t>Process-elkyla</t>
  </si>
  <si>
    <t>Elvärme</t>
  </si>
  <si>
    <t>Driftel exkl. värme och kyla</t>
  </si>
  <si>
    <t>Solvärme</t>
  </si>
  <si>
    <t>Verksamhetsenergi/hushållsenergi</t>
  </si>
  <si>
    <t>Pellets</t>
  </si>
  <si>
    <t>Olja</t>
  </si>
  <si>
    <t>Ved</t>
  </si>
  <si>
    <t>El</t>
  </si>
  <si>
    <t>Gas</t>
  </si>
  <si>
    <t>Borrhål</t>
  </si>
  <si>
    <t>Ytjord</t>
  </si>
  <si>
    <t>Sjö</t>
  </si>
  <si>
    <t>Uteluft</t>
  </si>
  <si>
    <t>Frånluft</t>
  </si>
  <si>
    <t>Hygieniskt minimiuteluftflöde</t>
  </si>
  <si>
    <t>Frikyla</t>
  </si>
  <si>
    <t>Fastighetsbeteckning</t>
  </si>
  <si>
    <t>Tel.</t>
  </si>
  <si>
    <t>Byggherre:</t>
  </si>
  <si>
    <t>Verksamhets-/Hushållsenergi</t>
  </si>
  <si>
    <t>Underlag - mätplan</t>
  </si>
  <si>
    <t>Mätare för kyla</t>
  </si>
  <si>
    <t>Mätare för el</t>
  </si>
  <si>
    <t xml:space="preserve">Placering </t>
  </si>
  <si>
    <t>ID nr</t>
  </si>
  <si>
    <t>Mätartyp</t>
  </si>
  <si>
    <t>Placering</t>
  </si>
  <si>
    <t>Betjäningsområde</t>
  </si>
  <si>
    <t>Mätenhet</t>
  </si>
  <si>
    <t>Mätt/Fördelat M/F</t>
  </si>
  <si>
    <r>
      <t>Area A</t>
    </r>
    <r>
      <rPr>
        <vertAlign val="subscript"/>
        <sz val="11"/>
        <rFont val="Franklin Gothic Book"/>
        <family val="2"/>
      </rPr>
      <t>temp</t>
    </r>
    <r>
      <rPr>
        <sz val="11"/>
        <rFont val="Franklin Gothic Book"/>
        <family val="2"/>
      </rPr>
      <t xml:space="preserve"> bostad</t>
    </r>
  </si>
  <si>
    <r>
      <t>Area A</t>
    </r>
    <r>
      <rPr>
        <vertAlign val="subscript"/>
        <sz val="11"/>
        <rFont val="Franklin Gothic Book"/>
        <family val="2"/>
      </rPr>
      <t>temp</t>
    </r>
    <r>
      <rPr>
        <sz val="11"/>
        <rFont val="Franklin Gothic Book"/>
        <family val="2"/>
      </rPr>
      <t xml:space="preserve"> lokal</t>
    </r>
  </si>
  <si>
    <t>Gällande BBR-version, nr:</t>
  </si>
  <si>
    <t xml:space="preserve">BBR klimatzon: </t>
  </si>
  <si>
    <t>BBR klimatzon</t>
  </si>
  <si>
    <t>Viktat BBR-energikrav:</t>
  </si>
  <si>
    <t>Byggnadskategori</t>
  </si>
  <si>
    <t>Lokaltyp 1 (ange)</t>
  </si>
  <si>
    <t>Lokaltyp 2 (ange)</t>
  </si>
  <si>
    <t>Summa area</t>
  </si>
  <si>
    <t>Typ av byggnad</t>
  </si>
  <si>
    <t>Garage</t>
  </si>
  <si>
    <r>
      <t xml:space="preserve"> m</t>
    </r>
    <r>
      <rPr>
        <vertAlign val="superscript"/>
        <sz val="11"/>
        <color indexed="8"/>
        <rFont val="Franklin Gothic Book"/>
        <family val="2"/>
      </rPr>
      <t xml:space="preserve">2 </t>
    </r>
  </si>
  <si>
    <t>Elvärmd byggnad, J/N:</t>
  </si>
  <si>
    <t>Mätarkonstant</t>
  </si>
  <si>
    <r>
      <t>kWh/m</t>
    </r>
    <r>
      <rPr>
        <vertAlign val="superscript"/>
        <sz val="10"/>
        <color indexed="8"/>
        <rFont val="Franklin Gothic Demi"/>
        <family val="2"/>
      </rPr>
      <t>2</t>
    </r>
    <r>
      <rPr>
        <sz val="10"/>
        <color indexed="8"/>
        <rFont val="Franklin Gothic Demi"/>
        <family val="2"/>
      </rPr>
      <t xml:space="preserve"> A</t>
    </r>
    <r>
      <rPr>
        <vertAlign val="subscript"/>
        <sz val="10"/>
        <color indexed="8"/>
        <rFont val="Franklin Gothic Demi"/>
        <family val="2"/>
      </rPr>
      <t>temp</t>
    </r>
  </si>
  <si>
    <r>
      <t>kWh/m</t>
    </r>
    <r>
      <rPr>
        <vertAlign val="superscript"/>
        <sz val="10"/>
        <color indexed="8"/>
        <rFont val="Calibri"/>
        <family val="2"/>
      </rPr>
      <t>2</t>
    </r>
    <r>
      <rPr>
        <sz val="10"/>
        <color indexed="8"/>
        <rFont val="Calibri"/>
        <family val="2"/>
      </rPr>
      <t xml:space="preserve"> A</t>
    </r>
    <r>
      <rPr>
        <vertAlign val="subscript"/>
        <sz val="10"/>
        <color indexed="8"/>
        <rFont val="Calibri"/>
        <family val="2"/>
      </rPr>
      <t>temp</t>
    </r>
  </si>
  <si>
    <t>Ort</t>
  </si>
  <si>
    <t>Utförd av</t>
  </si>
  <si>
    <t xml:space="preserve">Energikrav i klimatzon 4 </t>
  </si>
  <si>
    <t>BBR-krav för flerbostadshus inkl. effektkrav:</t>
  </si>
  <si>
    <t>%</t>
  </si>
  <si>
    <t>BBR 22-24</t>
  </si>
  <si>
    <t xml:space="preserve"> SEK</t>
  </si>
  <si>
    <r>
      <t xml:space="preserve"> SEK/(kWh/m</t>
    </r>
    <r>
      <rPr>
        <vertAlign val="superscript"/>
        <sz val="11"/>
        <color indexed="8"/>
        <rFont val="Franklin Gothic Book"/>
        <family val="2"/>
      </rPr>
      <t xml:space="preserve">2 </t>
    </r>
    <r>
      <rPr>
        <sz val="11"/>
        <color indexed="8"/>
        <rFont val="Franklin Gothic Book"/>
        <family val="2"/>
      </rPr>
      <t>A</t>
    </r>
    <r>
      <rPr>
        <vertAlign val="subscript"/>
        <sz val="11"/>
        <color indexed="8"/>
        <rFont val="Franklin Gothic Book"/>
        <family val="2"/>
      </rPr>
      <t>temp</t>
    </r>
    <r>
      <rPr>
        <sz val="11"/>
        <color rgb="FF000000"/>
        <rFont val="Franklin Gothic Book"/>
        <family val="2"/>
      </rPr>
      <t>)</t>
    </r>
  </si>
  <si>
    <t>Normaliserad</t>
  </si>
  <si>
    <t>Korr för BBR-avgränsning</t>
  </si>
  <si>
    <t>M</t>
  </si>
  <si>
    <t>Korrigering BBR-avgränsning</t>
  </si>
  <si>
    <t>-</t>
  </si>
  <si>
    <t>Uppmätt/ levererad</t>
  </si>
  <si>
    <t>VVC-förluster</t>
  </si>
  <si>
    <r>
      <t>kWh/m</t>
    </r>
    <r>
      <rPr>
        <vertAlign val="superscript"/>
        <sz val="10"/>
        <rFont val="Franklin Gothic Demi"/>
        <family val="2"/>
      </rPr>
      <t xml:space="preserve">2 </t>
    </r>
    <r>
      <rPr>
        <sz val="10"/>
        <rFont val="Franklin Gothic Demi"/>
        <family val="2"/>
      </rPr>
      <t>A</t>
    </r>
    <r>
      <rPr>
        <vertAlign val="subscript"/>
        <sz val="10"/>
        <rFont val="Franklin Gothic Demi"/>
        <family val="2"/>
      </rPr>
      <t>temp</t>
    </r>
  </si>
  <si>
    <t>Värme exkl. tappvarmvatten och VVC</t>
  </si>
  <si>
    <t>&gt;±3</t>
  </si>
  <si>
    <t>&gt;±1,0</t>
  </si>
  <si>
    <t>Energisnåla armaturer, J/N:</t>
  </si>
  <si>
    <t>Tappvarmvatten:</t>
  </si>
  <si>
    <r>
      <t>m</t>
    </r>
    <r>
      <rPr>
        <vertAlign val="superscript"/>
        <sz val="9"/>
        <color indexed="8"/>
        <rFont val="Franklin Gothic Book"/>
        <family val="2"/>
      </rPr>
      <t>2</t>
    </r>
  </si>
  <si>
    <t>j</t>
  </si>
  <si>
    <t>Uppvärmning exkl TVV och VVC</t>
  </si>
  <si>
    <t>Driftel exkl värme och kyla</t>
  </si>
  <si>
    <t>Sammanställning årsvärden</t>
  </si>
  <si>
    <t>Inmatningssida för mätvärden/beräknade värden - kyla</t>
  </si>
  <si>
    <t>Inmatningssida för mätvärden/beräknade värden - el</t>
  </si>
  <si>
    <t>Metod för klimatkorrigering:</t>
  </si>
  <si>
    <t>Ort för klimatkorrigering:</t>
  </si>
  <si>
    <t>Beräknad fastighetsel</t>
  </si>
  <si>
    <t>Mätare för värme och tappvarmvatten</t>
  </si>
  <si>
    <t>Verifiering av BBR-krav</t>
  </si>
  <si>
    <t>Sammanställning installationer</t>
  </si>
  <si>
    <t>Effektkrav i klimatzon 4</t>
  </si>
  <si>
    <t>Datum för mätstart:</t>
  </si>
  <si>
    <t>Tappvarm-vatten el</t>
  </si>
  <si>
    <t>varav Elvärme</t>
  </si>
  <si>
    <t>varav Elkyla</t>
  </si>
  <si>
    <t>varav El till tappvarmvatten</t>
  </si>
  <si>
    <t>Uppmätt uppvärmning</t>
  </si>
  <si>
    <t>Brukar-normaliserad uppvärmning</t>
  </si>
  <si>
    <t>Klimat-divisor</t>
  </si>
  <si>
    <t>Uppmätt TVV</t>
  </si>
  <si>
    <t>Kyla-divisor</t>
  </si>
  <si>
    <t xml:space="preserve">   Energirapportering och händelser</t>
  </si>
  <si>
    <t>Verifieringsmall för specifik energianvändning (BBR-version tom 24)</t>
  </si>
  <si>
    <t>Installerad eleffekt:</t>
  </si>
  <si>
    <t>Elsystem:</t>
  </si>
  <si>
    <r>
      <t>m</t>
    </r>
    <r>
      <rPr>
        <vertAlign val="superscript"/>
        <sz val="10"/>
        <color indexed="8"/>
        <rFont val="Franklin Gothic Book"/>
        <family val="2"/>
      </rPr>
      <t>2</t>
    </r>
  </si>
  <si>
    <t>BBR-krav enl beräkning i denna flik</t>
  </si>
  <si>
    <t>Korrigeringsdivisor (vid upprepad beräkning)</t>
  </si>
  <si>
    <t>Normaliseringsunderlag för brukande och klimat</t>
  </si>
  <si>
    <t>Med korrigering för energisnåla armaturer</t>
  </si>
  <si>
    <t>Solvärme till uppvärmning</t>
  </si>
  <si>
    <t>Tappvarm-vatten (exkl elvärmd)</t>
  </si>
  <si>
    <t xml:space="preserve">Tabell 1. Underlag för korrigering av avvikelser i brukande </t>
  </si>
  <si>
    <t>Rapportnamn</t>
  </si>
  <si>
    <t>Välj typ</t>
  </si>
  <si>
    <t>Tabell 2. Resultat för korrigering vid beräkning med upprepad dynamisk energiberäkning</t>
  </si>
  <si>
    <t>Biobränsle</t>
  </si>
  <si>
    <t>Naturgas</t>
  </si>
  <si>
    <t>Välj källa</t>
  </si>
  <si>
    <t>Välj bränsle 2</t>
  </si>
  <si>
    <t>Välj bränsle 1</t>
  </si>
  <si>
    <t>Berg</t>
  </si>
  <si>
    <t>Mark</t>
  </si>
  <si>
    <t>Värmepumpskälla</t>
  </si>
  <si>
    <t>Elkyla (inkl faktor 3 vid icke-elvärmd byggnad)</t>
  </si>
  <si>
    <t>Komfortkyla fjärrkyla</t>
  </si>
  <si>
    <t>Komfortkyla elkyla</t>
  </si>
  <si>
    <t>Korrigerad och normaliserad komfortkyla fjärrkyla</t>
  </si>
  <si>
    <t>Korrigerad och normaliserad komfortkyla elkyla</t>
  </si>
  <si>
    <t>Elkomfortkyla</t>
  </si>
  <si>
    <t>BBR-krav vid bygglov</t>
  </si>
  <si>
    <t>varav El till VVC-förluster</t>
  </si>
  <si>
    <t>VVC-förluster (exkl elvärmd)</t>
  </si>
  <si>
    <t>Helår</t>
  </si>
  <si>
    <t>Uppdaterat BBR-krav År 1</t>
  </si>
  <si>
    <t>Uppdaterat BBR-krav År 3</t>
  </si>
  <si>
    <t>Uppdaterat BBR-krav År 2</t>
  </si>
  <si>
    <t>E-post</t>
  </si>
  <si>
    <t>Köpt fjärrvärme eller bränslen för värme, tappvarmvatten och VVC</t>
  </si>
  <si>
    <t>Normalårs-korrigerad uppvärmning (exkl VVC)</t>
  </si>
  <si>
    <t>Beräknad uppvärmning per månad (exkl VVC)</t>
  </si>
  <si>
    <t>Beräknad komfortkyla fjärrkyla</t>
  </si>
  <si>
    <t>Beräknad komfortkyla elkyla</t>
  </si>
  <si>
    <t>Egen-producerad el</t>
  </si>
  <si>
    <r>
      <t>kWh/m</t>
    </r>
    <r>
      <rPr>
        <vertAlign val="superscript"/>
        <sz val="11"/>
        <rFont val="Franklin Gothic Demi"/>
        <family val="2"/>
      </rPr>
      <t>2</t>
    </r>
    <r>
      <rPr>
        <sz val="11"/>
        <rFont val="Franklin Gothic Demi"/>
        <family val="2"/>
      </rPr>
      <t xml:space="preserve"> A</t>
    </r>
    <r>
      <rPr>
        <vertAlign val="subscript"/>
        <sz val="11"/>
        <rFont val="Franklin Gothic Demi"/>
        <family val="2"/>
      </rPr>
      <t>temp</t>
    </r>
  </si>
  <si>
    <t>Normalisering av energi för tappvarmvatten</t>
  </si>
  <si>
    <t xml:space="preserve">&gt;±3 </t>
  </si>
  <si>
    <t>Avtalat energikrav</t>
  </si>
  <si>
    <t>Avtalat energivite, Energiavtal 12</t>
  </si>
  <si>
    <t>Uppdaterat BBR-krav på energiprestanda</t>
  </si>
  <si>
    <t>Summa energivite</t>
  </si>
  <si>
    <t>Inmatningssida för mätvärden/beräknade värden - värme</t>
  </si>
  <si>
    <t>Beräknad enl. relations-handling</t>
  </si>
  <si>
    <t>Basdata och verifierad energiprestanda</t>
  </si>
  <si>
    <t>TVV vid normalt brukande</t>
  </si>
  <si>
    <t>Beräknad brukarindata</t>
  </si>
  <si>
    <t>Uppmätt brukarindata</t>
  </si>
  <si>
    <t>Avvikelse brukarindata</t>
  </si>
  <si>
    <t>Icke försumbar avvikelse</t>
  </si>
  <si>
    <t>Energiprestandapåverkan utdata</t>
  </si>
  <si>
    <t>Beräknat enl. relationshandling</t>
  </si>
  <si>
    <t>Beräknat för år 1</t>
  </si>
  <si>
    <t>Korrigerings-divisor</t>
  </si>
  <si>
    <t>Beräknat för år 2</t>
  </si>
  <si>
    <t>Beräknat för år 3</t>
  </si>
  <si>
    <t>Normalt tappvarmvatten med korrigering för verkningsgrad m.m.</t>
  </si>
  <si>
    <t>Månad</t>
  </si>
  <si>
    <t>jan</t>
  </si>
  <si>
    <t>feb</t>
  </si>
  <si>
    <t>mar</t>
  </si>
  <si>
    <t>apr</t>
  </si>
  <si>
    <t>maj</t>
  </si>
  <si>
    <t>jun</t>
  </si>
  <si>
    <t>jul</t>
  </si>
  <si>
    <t>aug</t>
  </si>
  <si>
    <t>sep</t>
  </si>
  <si>
    <t>okt</t>
  </si>
  <si>
    <t>nov</t>
  </si>
  <si>
    <t>dec</t>
  </si>
  <si>
    <t>Projektspecifika noteringar</t>
  </si>
  <si>
    <t>Solvärme och/eller avloppsvärme-växlare till TVV</t>
  </si>
  <si>
    <t>Startmånad och år:</t>
  </si>
  <si>
    <t>Tillgodoräknad solvärme och/eller avloppsvärme-växlare</t>
  </si>
  <si>
    <t>Biarea</t>
  </si>
  <si>
    <t>BBR-krav enligt bygglov</t>
  </si>
  <si>
    <t>Areor</t>
  </si>
  <si>
    <t>Area BOA/LOA</t>
  </si>
  <si>
    <t>Area Atemp</t>
  </si>
  <si>
    <r>
      <t xml:space="preserve"> m</t>
    </r>
    <r>
      <rPr>
        <vertAlign val="superscript"/>
        <sz val="11"/>
        <color indexed="8"/>
        <rFont val="Franklin Gothic Book"/>
        <family val="2"/>
      </rPr>
      <t>2</t>
    </r>
  </si>
  <si>
    <t>Bostadsaera</t>
  </si>
  <si>
    <t>Uteluftsflöde utanför närvarotid för veckan</t>
  </si>
  <si>
    <t>Beskrivning</t>
  </si>
  <si>
    <t>Årsverkningsgrad/SCOP för tappvarmvatten:</t>
  </si>
  <si>
    <t>Inmatniningssida tappvarmvatten inkl. normalisering</t>
  </si>
  <si>
    <t>Vägledande årsverkningsgrad på TVV, om ingen annan mätning finns (från BEN):</t>
  </si>
  <si>
    <t>Tappvarm-vattenavdrag</t>
  </si>
  <si>
    <t>Korrigering värme till normal hushållsel/ verksamhets-el</t>
  </si>
  <si>
    <t>Korrigering värme till  normal inne-temperatur</t>
  </si>
  <si>
    <t xml:space="preserve">Uppmätt fastighetsel </t>
  </si>
  <si>
    <t>SCOP för värme</t>
  </si>
  <si>
    <t>Sveby verifieringsmall ver. 2.beta, 210630.</t>
  </si>
  <si>
    <r>
      <t>m</t>
    </r>
    <r>
      <rPr>
        <vertAlign val="superscript"/>
        <sz val="9"/>
        <rFont val="Franklin Gothic Book"/>
        <family val="2"/>
      </rPr>
      <t>2</t>
    </r>
    <r>
      <rPr>
        <sz val="9"/>
        <rFont val="Franklin Gothic Book"/>
        <family val="2"/>
      </rPr>
      <t>A</t>
    </r>
    <r>
      <rPr>
        <vertAlign val="subscript"/>
        <sz val="11"/>
        <rFont val="Franklin Gothic Book"/>
        <family val="2"/>
      </rPr>
      <t>temp</t>
    </r>
  </si>
  <si>
    <r>
      <t xml:space="preserve">Andel area lgh med </t>
    </r>
    <r>
      <rPr>
        <sz val="11"/>
        <rFont val="Calibri"/>
        <family val="2"/>
      </rPr>
      <t>≤</t>
    </r>
    <r>
      <rPr>
        <sz val="8.8000000000000007"/>
        <rFont val="Franklin Gothic Book"/>
        <family val="2"/>
      </rPr>
      <t xml:space="preserve"> 35 m</t>
    </r>
    <r>
      <rPr>
        <vertAlign val="superscript"/>
        <sz val="8.8000000000000007"/>
        <rFont val="Franklin Gothic Book"/>
        <family val="2"/>
      </rPr>
      <t>2</t>
    </r>
    <r>
      <rPr>
        <sz val="8.8000000000000007"/>
        <rFont val="Franklin Gothic Book"/>
        <family val="2"/>
      </rPr>
      <t xml:space="preserve"> boyta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</si>
</sst>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77" x14ac:knownFonts="1">
    <font>
      <sz val="11"/>
      <color theme="1"/>
      <name val="Calibri"/>
      <family val="2"/>
      <scheme val="minor"/>
    </font>
    <font>
      <b/>
      <sz val="14"/>
      <name val="Arial"/>
      <family val="2"/>
    </font>
    <font>
      <sz val="8"/>
      <name val="Arial"/>
      <family val="2"/>
    </font>
    <font>
      <b/>
      <sz val="14"/>
      <name val="Franklin Gothic Book"/>
      <family val="2"/>
    </font>
    <font>
      <sz val="8"/>
      <name val="Franklin Gothic Book"/>
      <family val="2"/>
    </font>
    <font>
      <sz val="12"/>
      <name val="Franklin Gothic Book"/>
      <family val="2"/>
    </font>
    <font>
      <sz val="10"/>
      <color indexed="8"/>
      <name val="Franklin Gothic Book"/>
      <family val="2"/>
    </font>
    <font>
      <sz val="9"/>
      <color indexed="81"/>
      <name val="Tahoma"/>
      <family val="2"/>
    </font>
    <font>
      <sz val="9"/>
      <name val="Arial"/>
      <family val="2"/>
    </font>
    <font>
      <b/>
      <sz val="9"/>
      <name val="Arial"/>
      <family val="2"/>
    </font>
    <font>
      <sz val="11"/>
      <color indexed="8"/>
      <name val="Franklin Gothic Book"/>
      <family val="2"/>
    </font>
    <font>
      <sz val="11"/>
      <name val="Franklin Gothic Book"/>
      <family val="2"/>
    </font>
    <font>
      <vertAlign val="superscript"/>
      <sz val="11"/>
      <color indexed="8"/>
      <name val="Franklin Gothic Book"/>
      <family val="2"/>
    </font>
    <font>
      <vertAlign val="subscript"/>
      <sz val="11"/>
      <color indexed="8"/>
      <name val="Franklin Gothic Book"/>
      <family val="2"/>
    </font>
    <font>
      <sz val="12"/>
      <name val="Franklin Gothic Demi"/>
      <family val="2"/>
    </font>
    <font>
      <sz val="11"/>
      <name val="Franklin Gothic Demi"/>
      <family val="2"/>
    </font>
    <font>
      <sz val="18"/>
      <name val="Franklin Gothic Demi"/>
      <family val="2"/>
    </font>
    <font>
      <vertAlign val="superscript"/>
      <sz val="10"/>
      <color indexed="8"/>
      <name val="Franklin Gothic Demi"/>
      <family val="2"/>
    </font>
    <font>
      <sz val="10"/>
      <color indexed="8"/>
      <name val="Franklin Gothic Demi"/>
      <family val="2"/>
    </font>
    <font>
      <vertAlign val="subscript"/>
      <sz val="10"/>
      <color indexed="8"/>
      <name val="Franklin Gothic Demi"/>
      <family val="2"/>
    </font>
    <font>
      <vertAlign val="superscript"/>
      <sz val="10"/>
      <color indexed="8"/>
      <name val="Franklin Gothic Book"/>
      <family val="2"/>
    </font>
    <font>
      <vertAlign val="subscript"/>
      <sz val="10"/>
      <color indexed="8"/>
      <name val="Franklin Gothic Book"/>
      <family val="2"/>
    </font>
    <font>
      <sz val="11"/>
      <color indexed="8"/>
      <name val="Franklin Gothic Demi"/>
      <family val="2"/>
    </font>
    <font>
      <vertAlign val="superscript"/>
      <sz val="9"/>
      <name val="Arial"/>
      <family val="2"/>
    </font>
    <font>
      <vertAlign val="superscript"/>
      <sz val="11"/>
      <color indexed="8"/>
      <name val="Franklin Gothic Demi"/>
      <family val="2"/>
    </font>
    <font>
      <sz val="9"/>
      <name val="Franklin Gothic Book"/>
      <family val="2"/>
    </font>
    <font>
      <vertAlign val="subscript"/>
      <sz val="11"/>
      <color indexed="8"/>
      <name val="Franklin Gothic Demi"/>
      <family val="2"/>
    </font>
    <font>
      <vertAlign val="subscript"/>
      <sz val="11"/>
      <name val="Franklin Gothic Book"/>
      <family val="2"/>
    </font>
    <font>
      <vertAlign val="superscript"/>
      <sz val="9"/>
      <name val="Franklin Gothic Book"/>
      <family val="2"/>
    </font>
    <font>
      <vertAlign val="superscript"/>
      <sz val="11"/>
      <name val="Franklin Gothic Book"/>
      <family val="2"/>
    </font>
    <font>
      <vertAlign val="superscript"/>
      <sz val="10"/>
      <color indexed="8"/>
      <name val="Calibri"/>
      <family val="2"/>
    </font>
    <font>
      <sz val="10"/>
      <color indexed="8"/>
      <name val="Calibri"/>
      <family val="2"/>
    </font>
    <font>
      <vertAlign val="subscript"/>
      <sz val="10"/>
      <color indexed="8"/>
      <name val="Calibri"/>
      <family val="2"/>
    </font>
    <font>
      <sz val="10"/>
      <color indexed="81"/>
      <name val="Franklin Gothic Book"/>
      <family val="2"/>
    </font>
    <font>
      <sz val="10"/>
      <color indexed="81"/>
      <name val="Franklin Gothic Demi"/>
      <family val="2"/>
    </font>
    <font>
      <sz val="11"/>
      <color theme="1"/>
      <name val="Franklin Gothic Book"/>
      <family val="2"/>
    </font>
    <font>
      <sz val="11"/>
      <name val="Calibri"/>
      <family val="2"/>
      <scheme val="minor"/>
    </font>
    <font>
      <sz val="10"/>
      <color theme="1"/>
      <name val="Calibri"/>
      <family val="2"/>
      <scheme val="minor"/>
    </font>
    <font>
      <b/>
      <sz val="11"/>
      <color theme="1"/>
      <name val="Calibri"/>
      <family val="2"/>
      <scheme val="minor"/>
    </font>
    <font>
      <sz val="11"/>
      <color theme="1"/>
      <name val="Franklin Gothic Demi"/>
      <family val="2"/>
    </font>
    <font>
      <sz val="10"/>
      <color theme="1"/>
      <name val="Franklin Gothic Demi"/>
      <family val="2"/>
    </font>
    <font>
      <sz val="16"/>
      <color theme="1"/>
      <name val="Franklin Gothic Demi"/>
      <family val="2"/>
    </font>
    <font>
      <sz val="10"/>
      <color theme="1"/>
      <name val="Franklin Gothic Book"/>
      <family val="2"/>
    </font>
    <font>
      <sz val="11"/>
      <color rgb="FFFF0000"/>
      <name val="Franklin Gothic Book"/>
      <family val="2"/>
    </font>
    <font>
      <sz val="14"/>
      <color theme="1"/>
      <name val="Franklin Gothic Demi"/>
      <family val="2"/>
    </font>
    <font>
      <b/>
      <sz val="11"/>
      <color theme="1"/>
      <name val="Franklin Gothic Demi"/>
      <family val="2"/>
    </font>
    <font>
      <sz val="11"/>
      <color rgb="FFFF0000"/>
      <name val="Franklin Gothic Demi"/>
      <family val="2"/>
    </font>
    <font>
      <sz val="11"/>
      <color rgb="FF99CCFF"/>
      <name val="Calibri"/>
      <family val="2"/>
      <scheme val="minor"/>
    </font>
    <font>
      <sz val="11"/>
      <color rgb="FFFF0000"/>
      <name val="Calibri"/>
      <family val="2"/>
      <scheme val="minor"/>
    </font>
    <font>
      <b/>
      <sz val="11"/>
      <color theme="1"/>
      <name val="Franklin Gothic Book"/>
      <family val="2"/>
    </font>
    <font>
      <sz val="8"/>
      <color theme="1"/>
      <name val="Franklin Gothic Book"/>
      <family val="2"/>
    </font>
    <font>
      <sz val="8"/>
      <color rgb="FF000000"/>
      <name val="Tahoma"/>
      <family val="2"/>
    </font>
    <font>
      <sz val="11"/>
      <name val="Calibri"/>
      <family val="2"/>
    </font>
    <font>
      <sz val="8.8000000000000007"/>
      <name val="Franklin Gothic Book"/>
      <family val="2"/>
    </font>
    <font>
      <vertAlign val="superscript"/>
      <sz val="8.8000000000000007"/>
      <name val="Franklin Gothic Book"/>
      <family val="2"/>
    </font>
    <font>
      <sz val="11"/>
      <color rgb="FF000000"/>
      <name val="Franklin Gothic Book"/>
      <family val="2"/>
    </font>
    <font>
      <sz val="10"/>
      <name val="Franklin Gothic Demi"/>
      <family val="2"/>
    </font>
    <font>
      <vertAlign val="superscript"/>
      <sz val="10"/>
      <name val="Franklin Gothic Demi"/>
      <family val="2"/>
    </font>
    <font>
      <vertAlign val="subscript"/>
      <sz val="10"/>
      <name val="Franklin Gothic Demi"/>
      <family val="2"/>
    </font>
    <font>
      <sz val="8"/>
      <name val="Calibri"/>
      <family val="2"/>
      <scheme val="minor"/>
    </font>
    <font>
      <sz val="14"/>
      <color rgb="FFFF0000"/>
      <name val="Franklin Gothic Demi"/>
      <family val="2"/>
    </font>
    <font>
      <sz val="9"/>
      <color theme="1"/>
      <name val="Franklin Gothic Book"/>
      <family val="2"/>
    </font>
    <font>
      <b/>
      <sz val="10"/>
      <color theme="1"/>
      <name val="Franklin Gothic Book"/>
      <family val="2"/>
    </font>
    <font>
      <vertAlign val="superscript"/>
      <sz val="9"/>
      <color indexed="8"/>
      <name val="Franklin Gothic Book"/>
      <family val="2"/>
    </font>
    <font>
      <sz val="12"/>
      <color theme="1"/>
      <name val="Franklin Gothic Demi"/>
      <family val="2"/>
    </font>
    <font>
      <strike/>
      <sz val="11"/>
      <color rgb="FFFF0000"/>
      <name val="Franklin Gothic Book"/>
      <family val="2"/>
    </font>
    <font>
      <sz val="16"/>
      <name val="Franklin Gothic Demi"/>
      <family val="2"/>
    </font>
    <font>
      <b/>
      <sz val="11"/>
      <name val="Franklin Gothic Book"/>
      <family val="2"/>
    </font>
    <font>
      <sz val="10"/>
      <color rgb="FFFF0000"/>
      <name val="Franklin Gothic Book"/>
      <family val="2"/>
    </font>
    <font>
      <strike/>
      <sz val="11"/>
      <color theme="1"/>
      <name val="Franklin Gothic Book"/>
      <family val="2"/>
    </font>
    <font>
      <i/>
      <strike/>
      <sz val="11"/>
      <color rgb="FFFF0000"/>
      <name val="Franklin Gothic Book"/>
      <family val="2"/>
    </font>
    <font>
      <sz val="8"/>
      <color rgb="FFFF0000"/>
      <name val="Arial"/>
      <family val="2"/>
    </font>
    <font>
      <sz val="10"/>
      <name val="Franklin Gothic Book"/>
      <family val="2"/>
    </font>
    <font>
      <sz val="11"/>
      <color rgb="FF00B050"/>
      <name val="Calibri"/>
      <family val="2"/>
      <scheme val="minor"/>
    </font>
    <font>
      <b/>
      <sz val="11"/>
      <name val="Franklin Gothic Demi"/>
      <family val="2"/>
    </font>
    <font>
      <vertAlign val="superscript"/>
      <sz val="11"/>
      <name val="Franklin Gothic Demi"/>
      <family val="2"/>
    </font>
    <font>
      <vertAlign val="subscript"/>
      <sz val="11"/>
      <name val="Franklin Gothic Demi"/>
      <family val="2"/>
    </font>
  </fonts>
  <fills count="9">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s>
  <borders count="79">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s>
  <cellStyleXfs count="1">
    <xf numFmtId="0" fontId="0" fillId="0" borderId="0"/>
  </cellStyleXfs>
  <cellXfs count="965">
    <xf numFmtId="0" fontId="0" fillId="0" borderId="0" xfId="0"/>
    <xf numFmtId="0" fontId="1" fillId="2" borderId="0"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right"/>
    </xf>
    <xf numFmtId="0" fontId="0" fillId="2" borderId="0" xfId="0" applyFill="1" applyBorder="1" applyProtection="1"/>
    <xf numFmtId="0" fontId="0" fillId="2" borderId="0" xfId="0" applyFill="1" applyBorder="1" applyAlignment="1" applyProtection="1">
      <alignment horizontal="right"/>
    </xf>
    <xf numFmtId="0" fontId="35" fillId="2" borderId="0" xfId="0" applyFont="1" applyFill="1" applyBorder="1" applyProtection="1"/>
    <xf numFmtId="0" fontId="3" fillId="2" borderId="0" xfId="0" applyFont="1" applyFill="1" applyBorder="1" applyProtection="1"/>
    <xf numFmtId="0" fontId="4" fillId="2" borderId="0" xfId="0" applyFont="1" applyFill="1" applyBorder="1" applyProtection="1"/>
    <xf numFmtId="0" fontId="5" fillId="2" borderId="0" xfId="0" applyFont="1" applyFill="1" applyBorder="1" applyAlignment="1" applyProtection="1">
      <alignment horizontal="left"/>
    </xf>
    <xf numFmtId="0" fontId="35" fillId="2" borderId="0" xfId="0" applyFont="1" applyFill="1" applyBorder="1" applyAlignment="1" applyProtection="1">
      <alignment horizontal="right"/>
    </xf>
    <xf numFmtId="0" fontId="6" fillId="2" borderId="0" xfId="0" applyFont="1" applyFill="1" applyBorder="1" applyAlignment="1" applyProtection="1">
      <alignment horizontal="left"/>
    </xf>
    <xf numFmtId="0" fontId="35" fillId="2" borderId="0" xfId="0" applyFont="1" applyFill="1" applyBorder="1" applyAlignment="1" applyProtection="1">
      <alignment horizontal="left"/>
    </xf>
    <xf numFmtId="0" fontId="36" fillId="2" borderId="0" xfId="0" applyFont="1" applyFill="1" applyBorder="1" applyAlignment="1" applyProtection="1">
      <alignment horizontal="right"/>
    </xf>
    <xf numFmtId="0" fontId="11" fillId="2" borderId="0" xfId="0" applyFont="1" applyFill="1" applyBorder="1" applyAlignment="1" applyProtection="1">
      <alignment horizontal="left"/>
    </xf>
    <xf numFmtId="0" fontId="11" fillId="2" borderId="0" xfId="0" applyFont="1" applyFill="1" applyBorder="1" applyAlignment="1" applyProtection="1">
      <alignment horizontal="right"/>
    </xf>
    <xf numFmtId="0" fontId="0" fillId="2" borderId="0" xfId="0" applyFont="1" applyFill="1" applyBorder="1" applyAlignment="1" applyProtection="1">
      <alignment horizontal="right"/>
    </xf>
    <xf numFmtId="0" fontId="2" fillId="3" borderId="0" xfId="0" applyFont="1" applyFill="1" applyBorder="1" applyAlignment="1" applyProtection="1">
      <alignment horizontal="right"/>
    </xf>
    <xf numFmtId="0" fontId="15" fillId="2" borderId="0" xfId="0" applyFont="1" applyFill="1" applyBorder="1" applyAlignment="1" applyProtection="1">
      <alignment horizontal="left"/>
    </xf>
    <xf numFmtId="0" fontId="35" fillId="2" borderId="0" xfId="0" applyFont="1" applyFill="1" applyBorder="1" applyAlignment="1" applyProtection="1">
      <alignment horizontal="left" vertical="top"/>
    </xf>
    <xf numFmtId="0" fontId="35" fillId="3" borderId="0" xfId="0" applyFont="1" applyFill="1" applyBorder="1" applyProtection="1"/>
    <xf numFmtId="0" fontId="47" fillId="3" borderId="0" xfId="0" applyFont="1" applyFill="1" applyProtection="1">
      <protection hidden="1"/>
    </xf>
    <xf numFmtId="1" fontId="11" fillId="5" borderId="28" xfId="0" applyNumberFormat="1" applyFont="1" applyFill="1" applyBorder="1" applyAlignment="1" applyProtection="1">
      <alignment horizontal="center"/>
      <protection locked="0"/>
    </xf>
    <xf numFmtId="164" fontId="11" fillId="5" borderId="31" xfId="0" applyNumberFormat="1" applyFont="1" applyFill="1" applyBorder="1" applyAlignment="1" applyProtection="1">
      <alignment horizontal="center"/>
      <protection locked="0"/>
    </xf>
    <xf numFmtId="0" fontId="11" fillId="5" borderId="31" xfId="0" applyFont="1" applyFill="1" applyBorder="1" applyAlignment="1" applyProtection="1">
      <alignment horizontal="center"/>
      <protection locked="0"/>
    </xf>
    <xf numFmtId="0" fontId="11" fillId="5" borderId="28" xfId="0" applyFont="1" applyFill="1" applyBorder="1" applyAlignment="1" applyProtection="1">
      <alignment horizontal="center"/>
      <protection locked="0"/>
    </xf>
    <xf numFmtId="0" fontId="35" fillId="5" borderId="41" xfId="0" applyFont="1" applyFill="1" applyBorder="1" applyAlignment="1" applyProtection="1">
      <alignment horizontal="center"/>
      <protection locked="0"/>
    </xf>
    <xf numFmtId="0" fontId="35" fillId="5" borderId="34" xfId="0" applyFont="1" applyFill="1" applyBorder="1" applyProtection="1">
      <protection locked="0"/>
    </xf>
    <xf numFmtId="0" fontId="35" fillId="5" borderId="13" xfId="0" applyFont="1" applyFill="1" applyBorder="1" applyProtection="1">
      <protection locked="0"/>
    </xf>
    <xf numFmtId="0" fontId="35" fillId="5" borderId="36" xfId="0" applyFont="1" applyFill="1" applyBorder="1" applyAlignment="1" applyProtection="1">
      <alignment horizontal="center"/>
      <protection locked="0"/>
    </xf>
    <xf numFmtId="0" fontId="35" fillId="5" borderId="36" xfId="0" applyFont="1" applyFill="1" applyBorder="1" applyProtection="1">
      <protection locked="0"/>
    </xf>
    <xf numFmtId="0" fontId="35" fillId="5" borderId="8" xfId="0" applyFont="1" applyFill="1" applyBorder="1" applyProtection="1">
      <protection locked="0"/>
    </xf>
    <xf numFmtId="0" fontId="35" fillId="5" borderId="5" xfId="0" applyFont="1" applyFill="1" applyBorder="1" applyProtection="1">
      <protection locked="0"/>
    </xf>
    <xf numFmtId="0" fontId="35" fillId="5" borderId="17" xfId="0" applyFont="1" applyFill="1" applyBorder="1" applyAlignment="1" applyProtection="1">
      <alignment horizontal="center"/>
      <protection locked="0"/>
    </xf>
    <xf numFmtId="0" fontId="35" fillId="5" borderId="57" xfId="0" applyFont="1" applyFill="1" applyBorder="1" applyProtection="1">
      <protection locked="0"/>
    </xf>
    <xf numFmtId="0" fontId="35" fillId="5" borderId="58" xfId="0" applyFont="1" applyFill="1" applyBorder="1" applyProtection="1">
      <protection locked="0"/>
    </xf>
    <xf numFmtId="0" fontId="35" fillId="5" borderId="45" xfId="0" applyFont="1" applyFill="1" applyBorder="1" applyProtection="1">
      <protection locked="0"/>
    </xf>
    <xf numFmtId="165" fontId="35" fillId="5" borderId="21" xfId="0" applyNumberFormat="1" applyFont="1" applyFill="1" applyBorder="1" applyAlignment="1" applyProtection="1">
      <alignment horizontal="center"/>
      <protection locked="0"/>
    </xf>
    <xf numFmtId="165" fontId="35" fillId="5" borderId="20" xfId="0" applyNumberFormat="1" applyFont="1" applyFill="1" applyBorder="1" applyAlignment="1" applyProtection="1">
      <alignment horizontal="center"/>
      <protection locked="0"/>
    </xf>
    <xf numFmtId="165" fontId="35" fillId="5" borderId="12" xfId="0" applyNumberFormat="1" applyFont="1" applyFill="1" applyBorder="1" applyAlignment="1" applyProtection="1">
      <alignment horizontal="center"/>
      <protection locked="0"/>
    </xf>
    <xf numFmtId="0" fontId="35" fillId="5" borderId="59" xfId="0" applyFont="1" applyFill="1" applyBorder="1" applyProtection="1">
      <protection locked="0"/>
    </xf>
    <xf numFmtId="0" fontId="35" fillId="5" borderId="41" xfId="0" applyFont="1" applyFill="1" applyBorder="1" applyProtection="1">
      <protection locked="0"/>
    </xf>
    <xf numFmtId="0" fontId="35" fillId="5" borderId="60" xfId="0" applyFont="1" applyFill="1" applyBorder="1" applyProtection="1">
      <protection locked="0"/>
    </xf>
    <xf numFmtId="0" fontId="35" fillId="5" borderId="61" xfId="0" applyFont="1" applyFill="1" applyBorder="1" applyProtection="1">
      <protection locked="0"/>
    </xf>
    <xf numFmtId="0" fontId="35" fillId="5" borderId="62" xfId="0" applyFont="1" applyFill="1" applyBorder="1" applyProtection="1">
      <protection locked="0"/>
    </xf>
    <xf numFmtId="0" fontId="35" fillId="5" borderId="56" xfId="0" applyFont="1" applyFill="1" applyBorder="1" applyProtection="1">
      <protection locked="0"/>
    </xf>
    <xf numFmtId="0" fontId="35" fillId="5" borderId="0" xfId="0" applyFont="1" applyFill="1" applyBorder="1" applyProtection="1">
      <protection locked="0"/>
    </xf>
    <xf numFmtId="0" fontId="35" fillId="5" borderId="44" xfId="0" applyFont="1" applyFill="1" applyBorder="1" applyProtection="1">
      <protection locked="0"/>
    </xf>
    <xf numFmtId="0" fontId="35" fillId="5" borderId="39" xfId="0" applyFont="1" applyFill="1" applyBorder="1" applyProtection="1">
      <protection locked="0"/>
    </xf>
    <xf numFmtId="0" fontId="35" fillId="5" borderId="52" xfId="0" applyFont="1" applyFill="1" applyBorder="1" applyProtection="1">
      <protection locked="0"/>
    </xf>
    <xf numFmtId="0" fontId="0" fillId="5" borderId="13" xfId="0" applyFill="1" applyBorder="1" applyAlignment="1" applyProtection="1">
      <alignment horizontal="center"/>
      <protection locked="0"/>
    </xf>
    <xf numFmtId="0" fontId="35" fillId="2" borderId="0" xfId="0" applyFont="1" applyFill="1" applyBorder="1" applyAlignment="1" applyProtection="1">
      <alignment horizontal="center"/>
    </xf>
    <xf numFmtId="0" fontId="35" fillId="0" borderId="13" xfId="0" applyFont="1" applyBorder="1" applyAlignment="1" applyProtection="1">
      <alignment horizontal="center"/>
      <protection locked="0"/>
    </xf>
    <xf numFmtId="0" fontId="0" fillId="2" borderId="0" xfId="0" applyFill="1" applyBorder="1" applyAlignment="1" applyProtection="1">
      <alignment horizontal="center"/>
    </xf>
    <xf numFmtId="0" fontId="50" fillId="2" borderId="0" xfId="0" applyFont="1" applyFill="1" applyBorder="1" applyAlignment="1" applyProtection="1">
      <alignment horizontal="left"/>
    </xf>
    <xf numFmtId="0" fontId="35" fillId="5" borderId="64" xfId="0" applyFont="1" applyFill="1" applyBorder="1" applyAlignment="1" applyProtection="1">
      <alignment horizontal="center"/>
      <protection locked="0"/>
    </xf>
    <xf numFmtId="0" fontId="11" fillId="5" borderId="13" xfId="0" applyFont="1" applyFill="1" applyBorder="1" applyAlignment="1" applyProtection="1">
      <alignment horizontal="center"/>
      <protection locked="0"/>
    </xf>
    <xf numFmtId="0" fontId="11" fillId="2" borderId="0" xfId="0" applyFont="1" applyFill="1" applyBorder="1" applyAlignment="1" applyProtection="1"/>
    <xf numFmtId="1" fontId="35" fillId="0" borderId="28" xfId="0" applyNumberFormat="1" applyFont="1" applyBorder="1" applyAlignment="1" applyProtection="1">
      <alignment horizontal="center"/>
      <protection locked="0"/>
    </xf>
    <xf numFmtId="1" fontId="35" fillId="0" borderId="29" xfId="0" applyNumberFormat="1" applyFont="1" applyBorder="1" applyAlignment="1" applyProtection="1">
      <alignment horizontal="center"/>
      <protection locked="0"/>
    </xf>
    <xf numFmtId="1" fontId="35" fillId="5" borderId="28" xfId="0" applyNumberFormat="1" applyFont="1" applyFill="1" applyBorder="1" applyAlignment="1" applyProtection="1">
      <alignment horizontal="center"/>
      <protection locked="0"/>
    </xf>
    <xf numFmtId="0" fontId="0" fillId="5" borderId="13" xfId="0" applyFill="1" applyBorder="1" applyAlignment="1" applyProtection="1">
      <alignment horizontal="right"/>
      <protection locked="0"/>
    </xf>
    <xf numFmtId="0" fontId="14" fillId="4" borderId="65" xfId="0" applyFont="1" applyFill="1" applyBorder="1" applyAlignment="1" applyProtection="1">
      <alignment horizontal="center"/>
    </xf>
    <xf numFmtId="0" fontId="14" fillId="4" borderId="11" xfId="0" applyFont="1" applyFill="1" applyBorder="1" applyAlignment="1" applyProtection="1">
      <alignment horizontal="center"/>
    </xf>
    <xf numFmtId="0" fontId="35" fillId="4" borderId="13" xfId="0" applyFont="1" applyFill="1" applyBorder="1" applyAlignment="1" applyProtection="1">
      <alignment horizontal="center"/>
    </xf>
    <xf numFmtId="0" fontId="35" fillId="5" borderId="38" xfId="0" applyFont="1" applyFill="1" applyBorder="1" applyAlignment="1" applyProtection="1">
      <alignment horizontal="center"/>
      <protection locked="0"/>
    </xf>
    <xf numFmtId="0" fontId="35" fillId="5" borderId="5" xfId="0" applyFont="1" applyFill="1" applyBorder="1" applyAlignment="1" applyProtection="1">
      <alignment horizontal="center"/>
      <protection locked="0"/>
    </xf>
    <xf numFmtId="0" fontId="35" fillId="5" borderId="39" xfId="0" applyFont="1" applyFill="1" applyBorder="1" applyAlignment="1" applyProtection="1">
      <alignment horizontal="center"/>
      <protection locked="0"/>
    </xf>
    <xf numFmtId="0" fontId="35" fillId="5" borderId="34" xfId="0" applyFont="1" applyFill="1" applyBorder="1" applyAlignment="1" applyProtection="1">
      <alignment horizontal="center"/>
      <protection locked="0"/>
    </xf>
    <xf numFmtId="0" fontId="35" fillId="5" borderId="8" xfId="0" applyFont="1" applyFill="1" applyBorder="1" applyAlignment="1" applyProtection="1">
      <alignment horizontal="center"/>
      <protection locked="0"/>
    </xf>
    <xf numFmtId="49" fontId="35" fillId="5" borderId="13" xfId="0" applyNumberFormat="1" applyFont="1" applyFill="1" applyBorder="1" applyProtection="1">
      <protection locked="0"/>
    </xf>
    <xf numFmtId="0" fontId="11" fillId="2" borderId="13" xfId="0" applyFont="1" applyFill="1" applyBorder="1" applyAlignment="1" applyProtection="1">
      <alignment horizontal="center" vertical="top"/>
    </xf>
    <xf numFmtId="0" fontId="11" fillId="2" borderId="20" xfId="0" applyFont="1" applyFill="1" applyBorder="1" applyAlignment="1" applyProtection="1">
      <alignment horizontal="center"/>
    </xf>
    <xf numFmtId="0" fontId="0" fillId="2" borderId="14" xfId="0" applyFont="1" applyFill="1" applyBorder="1" applyAlignment="1" applyProtection="1">
      <alignment horizontal="center"/>
    </xf>
    <xf numFmtId="164" fontId="35" fillId="5" borderId="13" xfId="0" applyNumberFormat="1" applyFont="1" applyFill="1" applyBorder="1" applyAlignment="1" applyProtection="1">
      <alignment horizontal="center"/>
      <protection locked="0"/>
    </xf>
    <xf numFmtId="164" fontId="35" fillId="5" borderId="36" xfId="0" applyNumberFormat="1" applyFont="1" applyFill="1" applyBorder="1" applyAlignment="1" applyProtection="1">
      <alignment horizontal="center"/>
      <protection locked="0"/>
    </xf>
    <xf numFmtId="164" fontId="35" fillId="5" borderId="8" xfId="0" applyNumberFormat="1" applyFont="1" applyFill="1" applyBorder="1" applyAlignment="1" applyProtection="1">
      <alignment horizontal="center"/>
      <protection locked="0"/>
    </xf>
    <xf numFmtId="1" fontId="35" fillId="0" borderId="34" xfId="0" applyNumberFormat="1" applyFont="1" applyFill="1" applyBorder="1" applyProtection="1">
      <protection locked="0"/>
    </xf>
    <xf numFmtId="1" fontId="35" fillId="0" borderId="5" xfId="0" applyNumberFormat="1" applyFont="1" applyFill="1" applyBorder="1" applyProtection="1">
      <protection locked="0"/>
    </xf>
    <xf numFmtId="164" fontId="35" fillId="5" borderId="34" xfId="0" applyNumberFormat="1" applyFont="1" applyFill="1" applyBorder="1" applyProtection="1">
      <protection locked="0"/>
    </xf>
    <xf numFmtId="164" fontId="35" fillId="5" borderId="5" xfId="0" applyNumberFormat="1" applyFont="1" applyFill="1" applyBorder="1" applyAlignment="1" applyProtection="1">
      <alignment horizontal="center"/>
      <protection locked="0"/>
    </xf>
    <xf numFmtId="0" fontId="16" fillId="2" borderId="0" xfId="0" applyFont="1" applyFill="1" applyBorder="1" applyAlignment="1" applyProtection="1">
      <alignment horizontal="left" vertical="center" wrapText="1"/>
    </xf>
    <xf numFmtId="0" fontId="64" fillId="4" borderId="5" xfId="0" applyFont="1" applyFill="1" applyBorder="1" applyAlignment="1" applyProtection="1">
      <alignment horizontal="center"/>
    </xf>
    <xf numFmtId="0" fontId="65" fillId="3" borderId="0" xfId="0" applyFont="1" applyFill="1" applyBorder="1" applyAlignment="1" applyProtection="1">
      <alignment horizontal="left"/>
    </xf>
    <xf numFmtId="0" fontId="66" fillId="2" borderId="0" xfId="0" applyFont="1" applyFill="1" applyBorder="1" applyProtection="1"/>
    <xf numFmtId="0" fontId="0" fillId="2" borderId="6" xfId="0" applyFill="1" applyBorder="1" applyAlignment="1" applyProtection="1">
      <alignment horizontal="center"/>
    </xf>
    <xf numFmtId="0" fontId="0" fillId="2" borderId="7" xfId="0" applyFill="1" applyBorder="1" applyProtection="1"/>
    <xf numFmtId="0" fontId="11" fillId="2" borderId="20" xfId="0" applyFont="1" applyFill="1" applyBorder="1" applyAlignment="1" applyProtection="1">
      <alignment horizontal="center" vertical="top"/>
    </xf>
    <xf numFmtId="0" fontId="11" fillId="2" borderId="14" xfId="0" applyFont="1" applyFill="1" applyBorder="1" applyAlignment="1" applyProtection="1">
      <alignment horizontal="center" vertical="top"/>
    </xf>
    <xf numFmtId="0" fontId="67" fillId="2" borderId="0" xfId="0" applyFont="1" applyFill="1" applyBorder="1" applyAlignment="1" applyProtection="1">
      <alignment horizontal="left"/>
    </xf>
    <xf numFmtId="0" fontId="35" fillId="0" borderId="0" xfId="0" applyFont="1" applyFill="1" applyBorder="1" applyProtection="1"/>
    <xf numFmtId="0" fontId="6" fillId="0" borderId="0" xfId="0" applyFont="1" applyFill="1" applyBorder="1" applyAlignment="1" applyProtection="1">
      <alignment horizontal="left"/>
    </xf>
    <xf numFmtId="0" fontId="0" fillId="0" borderId="0" xfId="0" applyFill="1" applyBorder="1" applyAlignment="1" applyProtection="1">
      <alignment horizontal="right"/>
    </xf>
    <xf numFmtId="0" fontId="42" fillId="5" borderId="13" xfId="0" applyFont="1" applyFill="1" applyBorder="1" applyProtection="1">
      <protection locked="0"/>
    </xf>
    <xf numFmtId="164" fontId="35" fillId="5" borderId="5" xfId="0" applyNumberFormat="1" applyFont="1" applyFill="1" applyBorder="1" applyProtection="1">
      <protection locked="0"/>
    </xf>
    <xf numFmtId="0" fontId="43" fillId="5" borderId="13" xfId="0" applyFont="1" applyFill="1" applyBorder="1" applyAlignment="1" applyProtection="1">
      <alignment horizontal="center"/>
      <protection locked="0"/>
    </xf>
    <xf numFmtId="1" fontId="35" fillId="5" borderId="46" xfId="0" applyNumberFormat="1" applyFont="1" applyFill="1" applyBorder="1" applyAlignment="1" applyProtection="1">
      <alignment horizontal="center"/>
      <protection locked="0"/>
    </xf>
    <xf numFmtId="1" fontId="35" fillId="5" borderId="58" xfId="0" applyNumberFormat="1" applyFont="1" applyFill="1" applyBorder="1" applyAlignment="1" applyProtection="1">
      <alignment horizontal="center"/>
      <protection locked="0"/>
    </xf>
    <xf numFmtId="3" fontId="11" fillId="5" borderId="45" xfId="0" applyNumberFormat="1" applyFont="1" applyFill="1" applyBorder="1" applyAlignment="1" applyProtection="1">
      <alignment horizontal="center"/>
      <protection locked="0"/>
    </xf>
    <xf numFmtId="3" fontId="35" fillId="5" borderId="45" xfId="0" applyNumberFormat="1" applyFont="1" applyFill="1" applyBorder="1" applyAlignment="1" applyProtection="1">
      <alignment horizontal="center"/>
      <protection locked="0"/>
    </xf>
    <xf numFmtId="3" fontId="35" fillId="5" borderId="47" xfId="0" applyNumberFormat="1" applyFont="1" applyFill="1" applyBorder="1" applyAlignment="1" applyProtection="1">
      <alignment horizontal="center"/>
      <protection locked="0"/>
    </xf>
    <xf numFmtId="0" fontId="71" fillId="3" borderId="0" xfId="0" applyFont="1" applyFill="1" applyBorder="1" applyAlignment="1" applyProtection="1">
      <alignment horizontal="right"/>
    </xf>
    <xf numFmtId="0" fontId="72" fillId="5" borderId="13" xfId="0" applyFont="1" applyFill="1" applyBorder="1" applyProtection="1">
      <protection locked="0"/>
    </xf>
    <xf numFmtId="0" fontId="35" fillId="5" borderId="53" xfId="0" applyFont="1" applyFill="1" applyBorder="1" applyAlignment="1" applyProtection="1">
      <alignment horizontal="center"/>
      <protection locked="0"/>
    </xf>
    <xf numFmtId="1" fontId="43" fillId="5" borderId="5" xfId="0" applyNumberFormat="1" applyFont="1" applyFill="1" applyBorder="1" applyAlignment="1" applyProtection="1">
      <alignment horizontal="center"/>
      <protection locked="0"/>
    </xf>
    <xf numFmtId="0" fontId="64" fillId="4" borderId="13" xfId="0" applyFont="1" applyFill="1" applyBorder="1" applyAlignment="1" applyProtection="1">
      <alignment horizontal="center"/>
    </xf>
    <xf numFmtId="0" fontId="14" fillId="4" borderId="20" xfId="0" applyFont="1" applyFill="1" applyBorder="1" applyAlignment="1" applyProtection="1">
      <alignment horizontal="center"/>
    </xf>
    <xf numFmtId="0" fontId="14" fillId="4" borderId="14" xfId="0" applyFont="1" applyFill="1" applyBorder="1" applyAlignment="1" applyProtection="1">
      <alignment horizontal="center"/>
    </xf>
    <xf numFmtId="1" fontId="35" fillId="0" borderId="13" xfId="0" applyNumberFormat="1" applyFont="1" applyFill="1" applyBorder="1" applyProtection="1">
      <protection locked="0"/>
    </xf>
    <xf numFmtId="0" fontId="43" fillId="5" borderId="9" xfId="0" applyFont="1" applyFill="1" applyBorder="1" applyProtection="1">
      <protection locked="0"/>
    </xf>
    <xf numFmtId="0" fontId="43" fillId="5" borderId="3" xfId="0" applyFont="1" applyFill="1" applyBorder="1" applyProtection="1">
      <protection locked="0"/>
    </xf>
    <xf numFmtId="1" fontId="43" fillId="0" borderId="9" xfId="0" applyNumberFormat="1" applyFont="1" applyFill="1" applyBorder="1" applyProtection="1">
      <protection locked="0"/>
    </xf>
    <xf numFmtId="3" fontId="11" fillId="5" borderId="36" xfId="0" applyNumberFormat="1" applyFont="1" applyFill="1" applyBorder="1" applyProtection="1">
      <protection locked="0"/>
    </xf>
    <xf numFmtId="3" fontId="11" fillId="5" borderId="13" xfId="0" applyNumberFormat="1" applyFont="1" applyFill="1" applyBorder="1" applyProtection="1">
      <protection locked="0"/>
    </xf>
    <xf numFmtId="3" fontId="11" fillId="5" borderId="8" xfId="0" applyNumberFormat="1" applyFont="1" applyFill="1" applyBorder="1" applyProtection="1">
      <protection locked="0"/>
    </xf>
    <xf numFmtId="164" fontId="35" fillId="5" borderId="57" xfId="0" applyNumberFormat="1" applyFont="1" applyFill="1" applyBorder="1" applyProtection="1">
      <protection locked="0"/>
    </xf>
    <xf numFmtId="1" fontId="35" fillId="0" borderId="57" xfId="0" applyNumberFormat="1" applyFont="1" applyFill="1" applyBorder="1" applyProtection="1">
      <protection locked="0"/>
    </xf>
    <xf numFmtId="164" fontId="35" fillId="5" borderId="8" xfId="0" applyNumberFormat="1" applyFont="1" applyFill="1" applyBorder="1" applyProtection="1">
      <protection locked="0"/>
    </xf>
    <xf numFmtId="1" fontId="35" fillId="0" borderId="8" xfId="0" applyNumberFormat="1" applyFont="1" applyFill="1" applyBorder="1" applyProtection="1">
      <protection locked="0"/>
    </xf>
    <xf numFmtId="0" fontId="35" fillId="5" borderId="73" xfId="0" applyFont="1" applyFill="1" applyBorder="1" applyAlignment="1" applyProtection="1">
      <alignment horizontal="center"/>
      <protection locked="0"/>
    </xf>
    <xf numFmtId="0" fontId="35" fillId="5" borderId="18" xfId="0" applyFont="1" applyFill="1" applyBorder="1" applyProtection="1">
      <protection locked="0"/>
    </xf>
    <xf numFmtId="0" fontId="35" fillId="5" borderId="38" xfId="0" applyFont="1" applyFill="1" applyBorder="1" applyProtection="1">
      <protection locked="0"/>
    </xf>
    <xf numFmtId="0" fontId="35" fillId="5" borderId="31" xfId="0" applyFont="1" applyFill="1" applyBorder="1" applyProtection="1">
      <protection locked="0"/>
    </xf>
    <xf numFmtId="0" fontId="35" fillId="5" borderId="28" xfId="0" applyFont="1" applyFill="1" applyBorder="1" applyProtection="1">
      <protection locked="0"/>
    </xf>
    <xf numFmtId="0" fontId="43" fillId="5" borderId="32" xfId="0" applyFont="1" applyFill="1" applyBorder="1" applyProtection="1">
      <protection locked="0"/>
    </xf>
    <xf numFmtId="0" fontId="43" fillId="5" borderId="77" xfId="0" applyFont="1" applyFill="1" applyBorder="1" applyProtection="1">
      <protection locked="0"/>
    </xf>
    <xf numFmtId="0" fontId="35" fillId="5" borderId="77" xfId="0" applyFont="1" applyFill="1" applyBorder="1" applyProtection="1">
      <protection locked="0"/>
    </xf>
    <xf numFmtId="0" fontId="35" fillId="5" borderId="29" xfId="0" applyFont="1" applyFill="1" applyBorder="1" applyProtection="1">
      <protection locked="0"/>
    </xf>
    <xf numFmtId="0" fontId="39" fillId="5" borderId="77" xfId="0" applyFont="1" applyFill="1" applyBorder="1" applyProtection="1">
      <protection locked="0"/>
    </xf>
    <xf numFmtId="0" fontId="35" fillId="5" borderId="27" xfId="0" applyFont="1" applyFill="1" applyBorder="1" applyProtection="1">
      <protection locked="0"/>
    </xf>
    <xf numFmtId="0" fontId="39" fillId="5" borderId="16" xfId="0" applyFont="1" applyFill="1" applyBorder="1" applyProtection="1">
      <protection locked="0"/>
    </xf>
    <xf numFmtId="0" fontId="11" fillId="5" borderId="9" xfId="0" applyFont="1" applyFill="1" applyBorder="1" applyProtection="1">
      <protection locked="0"/>
    </xf>
    <xf numFmtId="0" fontId="35" fillId="5" borderId="34" xfId="0" applyNumberFormat="1" applyFont="1" applyFill="1" applyBorder="1" applyAlignment="1" applyProtection="1">
      <alignment horizontal="left"/>
      <protection locked="0"/>
    </xf>
    <xf numFmtId="0" fontId="35" fillId="5" borderId="13" xfId="0" applyNumberFormat="1" applyFont="1" applyFill="1" applyBorder="1" applyAlignment="1" applyProtection="1">
      <alignment horizontal="left"/>
      <protection locked="0"/>
    </xf>
    <xf numFmtId="0" fontId="35" fillId="5" borderId="8" xfId="0" applyNumberFormat="1" applyFont="1" applyFill="1" applyBorder="1" applyAlignment="1" applyProtection="1">
      <alignment horizontal="left"/>
      <protection locked="0"/>
    </xf>
    <xf numFmtId="0" fontId="15" fillId="2" borderId="0" xfId="0" applyFont="1" applyFill="1" applyBorder="1" applyAlignment="1" applyProtection="1"/>
    <xf numFmtId="0" fontId="35" fillId="3" borderId="0" xfId="0" applyFont="1" applyFill="1" applyBorder="1" applyAlignment="1" applyProtection="1">
      <alignment horizontal="center"/>
    </xf>
    <xf numFmtId="0" fontId="35" fillId="5" borderId="13" xfId="0" applyFont="1" applyFill="1" applyBorder="1" applyAlignment="1" applyProtection="1">
      <alignment horizontal="center"/>
      <protection locked="0"/>
    </xf>
    <xf numFmtId="0" fontId="35" fillId="5" borderId="59" xfId="0" applyFont="1" applyFill="1" applyBorder="1" applyAlignment="1" applyProtection="1">
      <alignment horizontal="left" wrapText="1"/>
      <protection locked="0"/>
    </xf>
    <xf numFmtId="0" fontId="35" fillId="5" borderId="13" xfId="0" applyFont="1" applyFill="1" applyBorder="1" applyAlignment="1" applyProtection="1">
      <alignment horizontal="left"/>
      <protection locked="0"/>
    </xf>
    <xf numFmtId="0" fontId="35" fillId="5" borderId="34" xfId="0" applyFont="1" applyFill="1" applyBorder="1" applyAlignment="1" applyProtection="1">
      <alignment horizontal="left"/>
      <protection locked="0"/>
    </xf>
    <xf numFmtId="0" fontId="35" fillId="5" borderId="8" xfId="0" applyFont="1" applyFill="1" applyBorder="1" applyAlignment="1" applyProtection="1">
      <alignment horizontal="left"/>
      <protection locked="0"/>
    </xf>
    <xf numFmtId="0" fontId="0" fillId="0" borderId="70" xfId="0" applyBorder="1" applyAlignment="1" applyProtection="1">
      <alignment wrapText="1"/>
      <protection locked="0"/>
    </xf>
    <xf numFmtId="0" fontId="0" fillId="3" borderId="0" xfId="0" applyFill="1" applyProtection="1"/>
    <xf numFmtId="0" fontId="0" fillId="0" borderId="0" xfId="0" applyProtection="1"/>
    <xf numFmtId="0" fontId="41" fillId="3" borderId="0" xfId="0" applyFont="1" applyFill="1" applyProtection="1"/>
    <xf numFmtId="0" fontId="39" fillId="3" borderId="0" xfId="0" applyFont="1" applyFill="1" applyProtection="1"/>
    <xf numFmtId="0" fontId="35" fillId="3" borderId="0" xfId="0" applyFont="1" applyFill="1" applyProtection="1"/>
    <xf numFmtId="0" fontId="35" fillId="3" borderId="0" xfId="0" applyFont="1" applyFill="1" applyAlignment="1" applyProtection="1">
      <alignment horizontal="right"/>
    </xf>
    <xf numFmtId="0" fontId="44" fillId="3" borderId="0" xfId="0" applyFont="1" applyFill="1" applyProtection="1"/>
    <xf numFmtId="0" fontId="43" fillId="3" borderId="0" xfId="0" applyFont="1" applyFill="1" applyProtection="1"/>
    <xf numFmtId="0" fontId="35" fillId="3" borderId="30" xfId="0" applyFont="1" applyFill="1" applyBorder="1" applyAlignment="1" applyProtection="1">
      <alignment horizontal="right"/>
    </xf>
    <xf numFmtId="0" fontId="35" fillId="4" borderId="5" xfId="0" applyFont="1" applyFill="1" applyBorder="1" applyAlignment="1" applyProtection="1">
      <alignment horizontal="center"/>
    </xf>
    <xf numFmtId="164" fontId="35" fillId="4" borderId="46" xfId="0" applyNumberFormat="1" applyFont="1" applyFill="1" applyBorder="1" applyAlignment="1" applyProtection="1">
      <alignment horizontal="center"/>
    </xf>
    <xf numFmtId="0" fontId="35" fillId="3" borderId="6" xfId="0" applyFont="1" applyFill="1" applyBorder="1" applyAlignment="1" applyProtection="1">
      <alignment horizontal="right"/>
    </xf>
    <xf numFmtId="164" fontId="11" fillId="4" borderId="34" xfId="0" applyNumberFormat="1" applyFont="1" applyFill="1" applyBorder="1" applyAlignment="1" applyProtection="1">
      <alignment horizontal="center"/>
    </xf>
    <xf numFmtId="0" fontId="35" fillId="4" borderId="36" xfId="0" applyFont="1" applyFill="1" applyBorder="1" applyAlignment="1" applyProtection="1">
      <alignment horizontal="center"/>
    </xf>
    <xf numFmtId="0" fontId="35" fillId="3" borderId="1" xfId="0" applyFont="1" applyFill="1" applyBorder="1" applyAlignment="1" applyProtection="1">
      <alignment horizontal="right"/>
    </xf>
    <xf numFmtId="164" fontId="35" fillId="4" borderId="47" xfId="0" applyNumberFormat="1" applyFont="1" applyFill="1" applyBorder="1" applyAlignment="1" applyProtection="1">
      <alignment horizontal="center"/>
    </xf>
    <xf numFmtId="0" fontId="40" fillId="3" borderId="12" xfId="0" applyFont="1" applyFill="1" applyBorder="1" applyAlignment="1" applyProtection="1">
      <alignment horizontal="center"/>
    </xf>
    <xf numFmtId="0" fontId="40" fillId="3" borderId="8" xfId="0" applyFont="1" applyFill="1" applyBorder="1" applyAlignment="1" applyProtection="1">
      <alignment horizontal="center"/>
    </xf>
    <xf numFmtId="0" fontId="39" fillId="3" borderId="35" xfId="0" applyFont="1" applyFill="1" applyBorder="1" applyAlignment="1" applyProtection="1">
      <alignment horizontal="center"/>
    </xf>
    <xf numFmtId="0" fontId="39" fillId="3" borderId="12" xfId="0" applyFont="1" applyFill="1" applyBorder="1" applyAlignment="1" applyProtection="1">
      <alignment horizontal="center"/>
    </xf>
    <xf numFmtId="0" fontId="40" fillId="3" borderId="38" xfId="0" applyFont="1" applyFill="1" applyBorder="1" applyAlignment="1" applyProtection="1">
      <alignment horizontal="center"/>
    </xf>
    <xf numFmtId="0" fontId="0" fillId="3" borderId="30" xfId="0" applyFill="1" applyBorder="1" applyProtection="1"/>
    <xf numFmtId="0" fontId="35" fillId="3" borderId="24" xfId="0" applyFont="1" applyFill="1" applyBorder="1" applyAlignment="1" applyProtection="1">
      <alignment horizontal="right"/>
    </xf>
    <xf numFmtId="2" fontId="35" fillId="4" borderId="65" xfId="0" applyNumberFormat="1" applyFont="1" applyFill="1" applyBorder="1" applyAlignment="1" applyProtection="1">
      <alignment horizontal="center"/>
    </xf>
    <xf numFmtId="164" fontId="11" fillId="4" borderId="11" xfId="0" applyNumberFormat="1" applyFont="1" applyFill="1" applyBorder="1" applyAlignment="1" applyProtection="1">
      <alignment horizontal="center"/>
    </xf>
    <xf numFmtId="164" fontId="11" fillId="4" borderId="5" xfId="0" applyNumberFormat="1" applyFont="1" applyFill="1" applyBorder="1" applyAlignment="1" applyProtection="1">
      <alignment horizontal="center"/>
    </xf>
    <xf numFmtId="0" fontId="0" fillId="3" borderId="6" xfId="0" applyFill="1" applyBorder="1" applyProtection="1"/>
    <xf numFmtId="0" fontId="11" fillId="3" borderId="7" xfId="0" applyFont="1" applyFill="1" applyBorder="1" applyAlignment="1" applyProtection="1">
      <alignment horizontal="right"/>
    </xf>
    <xf numFmtId="164" fontId="11" fillId="4" borderId="21" xfId="0" applyNumberFormat="1" applyFont="1" applyFill="1" applyBorder="1" applyAlignment="1" applyProtection="1">
      <alignment horizontal="center"/>
    </xf>
    <xf numFmtId="2" fontId="35" fillId="4" borderId="14" xfId="0" applyNumberFormat="1" applyFont="1" applyFill="1" applyBorder="1" applyAlignment="1" applyProtection="1">
      <alignment horizontal="center"/>
    </xf>
    <xf numFmtId="0" fontId="35" fillId="3" borderId="7" xfId="0" applyFont="1" applyFill="1" applyBorder="1" applyAlignment="1" applyProtection="1">
      <alignment horizontal="right"/>
    </xf>
    <xf numFmtId="0" fontId="0" fillId="3" borderId="1" xfId="0" applyFill="1" applyBorder="1" applyProtection="1"/>
    <xf numFmtId="0" fontId="35" fillId="3" borderId="32" xfId="0" applyFont="1" applyFill="1" applyBorder="1" applyAlignment="1" applyProtection="1">
      <alignment horizontal="right"/>
    </xf>
    <xf numFmtId="2" fontId="35" fillId="4" borderId="35" xfId="0" applyNumberFormat="1" applyFont="1" applyFill="1" applyBorder="1" applyAlignment="1" applyProtection="1">
      <alignment horizontal="center"/>
    </xf>
    <xf numFmtId="164" fontId="11" fillId="4" borderId="54" xfId="0" applyNumberFormat="1" applyFont="1" applyFill="1" applyBorder="1" applyAlignment="1" applyProtection="1">
      <alignment horizontal="center"/>
    </xf>
    <xf numFmtId="164" fontId="11" fillId="4" borderId="9" xfId="0" applyNumberFormat="1" applyFont="1" applyFill="1" applyBorder="1" applyAlignment="1" applyProtection="1">
      <alignment horizontal="center"/>
    </xf>
    <xf numFmtId="0" fontId="40" fillId="3" borderId="35" xfId="0" applyFont="1" applyFill="1" applyBorder="1" applyAlignment="1" applyProtection="1">
      <alignment horizontal="center"/>
    </xf>
    <xf numFmtId="0" fontId="35" fillId="4" borderId="65" xfId="0" applyFont="1" applyFill="1" applyBorder="1" applyAlignment="1" applyProtection="1">
      <alignment horizontal="center"/>
    </xf>
    <xf numFmtId="164" fontId="35" fillId="4" borderId="11" xfId="0" applyNumberFormat="1" applyFont="1" applyFill="1" applyBorder="1" applyAlignment="1" applyProtection="1">
      <alignment horizontal="center"/>
    </xf>
    <xf numFmtId="164" fontId="35" fillId="4" borderId="65" xfId="0" applyNumberFormat="1" applyFont="1" applyFill="1" applyBorder="1" applyAlignment="1" applyProtection="1">
      <alignment horizontal="center"/>
    </xf>
    <xf numFmtId="0" fontId="35" fillId="4" borderId="14" xfId="0" applyFont="1" applyFill="1" applyBorder="1" applyAlignment="1" applyProtection="1">
      <alignment horizontal="center"/>
    </xf>
    <xf numFmtId="164" fontId="35" fillId="4" borderId="20" xfId="0" applyNumberFormat="1" applyFont="1" applyFill="1" applyBorder="1" applyAlignment="1" applyProtection="1">
      <alignment horizontal="center"/>
    </xf>
    <xf numFmtId="164" fontId="35" fillId="4" borderId="14" xfId="0" applyNumberFormat="1" applyFont="1" applyFill="1" applyBorder="1" applyAlignment="1" applyProtection="1">
      <alignment horizontal="center"/>
    </xf>
    <xf numFmtId="0" fontId="35" fillId="3" borderId="4" xfId="0" applyFont="1" applyFill="1" applyBorder="1" applyAlignment="1" applyProtection="1">
      <alignment horizontal="right"/>
    </xf>
    <xf numFmtId="0" fontId="35" fillId="4" borderId="35" xfId="0" applyFont="1" applyFill="1" applyBorder="1" applyAlignment="1" applyProtection="1">
      <alignment horizontal="center"/>
    </xf>
    <xf numFmtId="164" fontId="35" fillId="4" borderId="12" xfId="0" applyNumberFormat="1" applyFont="1" applyFill="1" applyBorder="1" applyAlignment="1" applyProtection="1">
      <alignment horizontal="center"/>
    </xf>
    <xf numFmtId="164" fontId="35" fillId="4" borderId="35" xfId="0" applyNumberFormat="1" applyFont="1" applyFill="1" applyBorder="1" applyAlignment="1" applyProtection="1">
      <alignment horizontal="center"/>
    </xf>
    <xf numFmtId="0" fontId="35" fillId="3" borderId="44" xfId="0" applyFont="1" applyFill="1" applyBorder="1" applyAlignment="1" applyProtection="1">
      <alignment horizontal="right"/>
    </xf>
    <xf numFmtId="0" fontId="35" fillId="3" borderId="10" xfId="0" applyFont="1" applyFill="1" applyBorder="1" applyAlignment="1" applyProtection="1">
      <alignment horizontal="right"/>
    </xf>
    <xf numFmtId="0" fontId="39" fillId="3" borderId="22" xfId="0" applyFont="1" applyFill="1" applyBorder="1" applyAlignment="1" applyProtection="1">
      <alignment wrapText="1"/>
    </xf>
    <xf numFmtId="0" fontId="39" fillId="3" borderId="17" xfId="0" applyFont="1" applyFill="1" applyBorder="1" applyAlignment="1" applyProtection="1">
      <alignment horizontal="center" wrapText="1"/>
    </xf>
    <xf numFmtId="0" fontId="35" fillId="3" borderId="21" xfId="0" applyFont="1" applyFill="1" applyBorder="1" applyProtection="1"/>
    <xf numFmtId="0" fontId="35" fillId="3" borderId="20" xfId="0" applyFont="1" applyFill="1" applyBorder="1" applyProtection="1"/>
    <xf numFmtId="0" fontId="35" fillId="3" borderId="12" xfId="0" applyFont="1" applyFill="1" applyBorder="1" applyProtection="1"/>
    <xf numFmtId="0" fontId="39" fillId="3" borderId="0" xfId="0" applyFont="1" applyFill="1" applyBorder="1" applyProtection="1"/>
    <xf numFmtId="0" fontId="39" fillId="3" borderId="22" xfId="0" applyFont="1" applyFill="1" applyBorder="1" applyAlignment="1" applyProtection="1">
      <alignment horizontal="center"/>
    </xf>
    <xf numFmtId="14" fontId="35" fillId="5" borderId="34" xfId="0" applyNumberFormat="1" applyFont="1" applyFill="1" applyBorder="1" applyAlignment="1" applyProtection="1">
      <alignment horizontal="center"/>
      <protection locked="0"/>
    </xf>
    <xf numFmtId="14" fontId="35" fillId="5" borderId="13" xfId="0" applyNumberFormat="1" applyFont="1" applyFill="1" applyBorder="1" applyAlignment="1" applyProtection="1">
      <alignment horizontal="center"/>
      <protection locked="0"/>
    </xf>
    <xf numFmtId="14" fontId="35" fillId="5" borderId="8" xfId="0" applyNumberFormat="1" applyFont="1" applyFill="1" applyBorder="1" applyAlignment="1" applyProtection="1">
      <alignment horizontal="center"/>
      <protection locked="0"/>
    </xf>
    <xf numFmtId="0" fontId="41" fillId="3" borderId="0" xfId="0" applyFont="1" applyFill="1" applyAlignment="1" applyProtection="1">
      <alignment horizontal="right"/>
    </xf>
    <xf numFmtId="0" fontId="41" fillId="3" borderId="0" xfId="0" applyFont="1" applyFill="1" applyAlignment="1" applyProtection="1">
      <alignment horizontal="left"/>
    </xf>
    <xf numFmtId="0" fontId="49" fillId="3" borderId="0" xfId="0" applyFont="1" applyFill="1" applyAlignment="1" applyProtection="1">
      <alignment horizontal="right"/>
    </xf>
    <xf numFmtId="0" fontId="11" fillId="3" borderId="0" xfId="0" applyFont="1" applyFill="1" applyBorder="1" applyAlignment="1" applyProtection="1">
      <alignment horizontal="left"/>
    </xf>
    <xf numFmtId="0" fontId="36" fillId="3" borderId="0" xfId="0" applyFont="1" applyFill="1" applyBorder="1" applyAlignment="1" applyProtection="1">
      <alignment horizontal="left"/>
    </xf>
    <xf numFmtId="164" fontId="35" fillId="3" borderId="0" xfId="0" applyNumberFormat="1" applyFont="1" applyFill="1" applyAlignment="1" applyProtection="1">
      <alignment horizontal="center"/>
    </xf>
    <xf numFmtId="0" fontId="35" fillId="3" borderId="0" xfId="0" applyFont="1" applyFill="1" applyAlignment="1" applyProtection="1">
      <alignment horizontal="right" wrapText="1"/>
    </xf>
    <xf numFmtId="0" fontId="42" fillId="3" borderId="0" xfId="0" applyFont="1" applyFill="1" applyProtection="1"/>
    <xf numFmtId="0" fontId="36" fillId="3" borderId="0" xfId="0" applyFont="1" applyFill="1" applyProtection="1"/>
    <xf numFmtId="0" fontId="62" fillId="3" borderId="0" xfId="0" applyFont="1" applyFill="1" applyAlignment="1" applyProtection="1">
      <alignment horizontal="right"/>
    </xf>
    <xf numFmtId="0" fontId="72" fillId="3" borderId="0" xfId="0" applyFont="1" applyFill="1" applyProtection="1"/>
    <xf numFmtId="0" fontId="37" fillId="3" borderId="0" xfId="0" applyFont="1" applyFill="1" applyProtection="1"/>
    <xf numFmtId="0" fontId="72" fillId="3" borderId="0" xfId="0" applyFont="1" applyFill="1" applyAlignment="1" applyProtection="1">
      <alignment horizontal="right"/>
    </xf>
    <xf numFmtId="0" fontId="11" fillId="3" borderId="0" xfId="0" applyFont="1" applyFill="1" applyProtection="1"/>
    <xf numFmtId="0" fontId="25" fillId="3" borderId="0" xfId="0" applyFont="1" applyFill="1" applyAlignment="1" applyProtection="1">
      <alignment horizontal="right"/>
    </xf>
    <xf numFmtId="0" fontId="61" fillId="3" borderId="0" xfId="0" applyFont="1" applyFill="1" applyProtection="1"/>
    <xf numFmtId="0" fontId="35" fillId="3" borderId="0" xfId="0" applyFont="1" applyFill="1" applyBorder="1" applyAlignment="1" applyProtection="1">
      <alignment horizontal="left"/>
    </xf>
    <xf numFmtId="0" fontId="25" fillId="3" borderId="0" xfId="0" applyFont="1" applyFill="1" applyProtection="1"/>
    <xf numFmtId="0" fontId="42" fillId="3" borderId="0" xfId="0" applyFont="1" applyFill="1" applyAlignment="1" applyProtection="1">
      <alignment horizontal="right"/>
    </xf>
    <xf numFmtId="0" fontId="68" fillId="3" borderId="0" xfId="0" applyFont="1" applyFill="1" applyProtection="1"/>
    <xf numFmtId="0" fontId="42" fillId="3" borderId="0" xfId="0" applyFont="1" applyFill="1" applyBorder="1" applyProtection="1"/>
    <xf numFmtId="0" fontId="42" fillId="3" borderId="0" xfId="0" applyFont="1" applyFill="1" applyAlignment="1" applyProtection="1">
      <alignment horizontal="left"/>
    </xf>
    <xf numFmtId="0" fontId="0" fillId="3" borderId="0" xfId="0" applyFill="1" applyBorder="1" applyProtection="1"/>
    <xf numFmtId="0" fontId="0" fillId="3" borderId="7" xfId="0" applyFill="1" applyBorder="1" applyProtection="1"/>
    <xf numFmtId="1" fontId="11" fillId="4" borderId="42" xfId="0" applyNumberFormat="1" applyFont="1" applyFill="1" applyBorder="1" applyAlignment="1" applyProtection="1">
      <alignment horizontal="center"/>
    </xf>
    <xf numFmtId="1" fontId="11" fillId="4" borderId="13" xfId="0" applyNumberFormat="1" applyFont="1" applyFill="1" applyBorder="1" applyAlignment="1" applyProtection="1">
      <alignment horizontal="center"/>
    </xf>
    <xf numFmtId="1" fontId="11" fillId="4" borderId="14" xfId="0" applyNumberFormat="1" applyFont="1" applyFill="1" applyBorder="1" applyAlignment="1" applyProtection="1">
      <alignment horizontal="center"/>
    </xf>
    <xf numFmtId="1" fontId="11" fillId="4" borderId="43" xfId="0" applyNumberFormat="1" applyFont="1" applyFill="1" applyBorder="1" applyAlignment="1" applyProtection="1">
      <alignment horizontal="center"/>
    </xf>
    <xf numFmtId="1" fontId="11" fillId="4" borderId="8" xfId="0" applyNumberFormat="1" applyFont="1" applyFill="1" applyBorder="1" applyAlignment="1" applyProtection="1">
      <alignment horizontal="center"/>
    </xf>
    <xf numFmtId="1" fontId="11" fillId="4" borderId="35" xfId="0" applyNumberFormat="1" applyFont="1" applyFill="1" applyBorder="1" applyAlignment="1" applyProtection="1">
      <alignment horizontal="center"/>
    </xf>
    <xf numFmtId="0" fontId="0" fillId="0" borderId="0" xfId="0" applyFill="1" applyProtection="1"/>
    <xf numFmtId="1" fontId="35" fillId="5" borderId="13" xfId="0" applyNumberFormat="1" applyFont="1" applyFill="1" applyBorder="1" applyAlignment="1" applyProtection="1">
      <alignment horizontal="center"/>
      <protection locked="0"/>
    </xf>
    <xf numFmtId="0" fontId="35" fillId="0" borderId="13" xfId="0" applyFont="1" applyFill="1" applyBorder="1" applyAlignment="1" applyProtection="1">
      <alignment horizontal="center"/>
      <protection locked="0"/>
    </xf>
    <xf numFmtId="0" fontId="42" fillId="0" borderId="13" xfId="0" applyFont="1" applyFill="1" applyBorder="1" applyAlignment="1" applyProtection="1">
      <alignment horizontal="center"/>
      <protection locked="0"/>
    </xf>
    <xf numFmtId="0" fontId="61" fillId="3" borderId="0" xfId="0" applyFont="1" applyFill="1" applyAlignment="1" applyProtection="1">
      <alignment horizontal="right"/>
    </xf>
    <xf numFmtId="0" fontId="35" fillId="5" borderId="13" xfId="0" applyFont="1" applyFill="1" applyBorder="1" applyProtection="1"/>
    <xf numFmtId="0" fontId="47" fillId="3" borderId="0" xfId="0" applyFont="1" applyFill="1" applyProtection="1"/>
    <xf numFmtId="0" fontId="35" fillId="0" borderId="13" xfId="0" applyFont="1" applyFill="1" applyBorder="1" applyProtection="1"/>
    <xf numFmtId="0" fontId="35" fillId="4" borderId="13" xfId="0" applyFont="1" applyFill="1" applyBorder="1" applyAlignment="1" applyProtection="1">
      <alignment horizontal="right"/>
    </xf>
    <xf numFmtId="0" fontId="35" fillId="4" borderId="13" xfId="0" applyFont="1" applyFill="1" applyBorder="1" applyProtection="1"/>
    <xf numFmtId="0" fontId="42" fillId="0" borderId="13" xfId="0" applyFont="1" applyFill="1" applyBorder="1" applyAlignment="1" applyProtection="1">
      <alignment horizontal="right"/>
    </xf>
    <xf numFmtId="0" fontId="46" fillId="3" borderId="0" xfId="0" applyFont="1" applyFill="1" applyProtection="1"/>
    <xf numFmtId="0" fontId="44" fillId="3" borderId="11" xfId="0" applyFont="1" applyFill="1" applyBorder="1" applyAlignment="1" applyProtection="1">
      <alignment horizontal="center" wrapText="1"/>
    </xf>
    <xf numFmtId="0" fontId="15" fillId="3" borderId="5" xfId="0" applyFont="1" applyFill="1" applyBorder="1" applyAlignment="1" applyProtection="1">
      <alignment horizontal="center" wrapText="1"/>
    </xf>
    <xf numFmtId="0" fontId="39" fillId="3" borderId="19" xfId="0" applyFont="1" applyFill="1" applyBorder="1" applyAlignment="1" applyProtection="1">
      <alignment horizontal="center" wrapText="1"/>
    </xf>
    <xf numFmtId="0" fontId="39" fillId="3" borderId="5" xfId="0" applyFont="1" applyFill="1" applyBorder="1" applyAlignment="1" applyProtection="1">
      <alignment horizontal="center" wrapText="1"/>
    </xf>
    <xf numFmtId="0" fontId="39" fillId="3" borderId="18" xfId="0" applyFont="1" applyFill="1" applyBorder="1" applyAlignment="1" applyProtection="1">
      <alignment horizontal="center" wrapText="1"/>
    </xf>
    <xf numFmtId="0" fontId="48" fillId="3" borderId="0" xfId="0" applyFont="1" applyFill="1" applyProtection="1"/>
    <xf numFmtId="0" fontId="38" fillId="3" borderId="1" xfId="0" applyFont="1" applyFill="1" applyBorder="1" applyProtection="1"/>
    <xf numFmtId="0" fontId="56" fillId="3" borderId="9" xfId="0" applyFont="1" applyFill="1" applyBorder="1" applyAlignment="1" applyProtection="1">
      <alignment horizontal="center"/>
    </xf>
    <xf numFmtId="0" fontId="40" fillId="3" borderId="2" xfId="0" applyFont="1" applyFill="1" applyBorder="1" applyAlignment="1" applyProtection="1">
      <alignment horizontal="center"/>
    </xf>
    <xf numFmtId="0" fontId="38" fillId="3" borderId="3" xfId="0" applyFont="1" applyFill="1" applyBorder="1" applyAlignment="1" applyProtection="1">
      <alignment horizontal="center"/>
    </xf>
    <xf numFmtId="0" fontId="38" fillId="3" borderId="2" xfId="0" applyFont="1" applyFill="1" applyBorder="1" applyAlignment="1" applyProtection="1">
      <alignment horizontal="center"/>
    </xf>
    <xf numFmtId="0" fontId="38" fillId="3" borderId="4" xfId="0" applyFont="1" applyFill="1" applyBorder="1" applyAlignment="1" applyProtection="1">
      <alignment horizontal="center"/>
    </xf>
    <xf numFmtId="3" fontId="11" fillId="4" borderId="64" xfId="0" applyNumberFormat="1" applyFont="1" applyFill="1" applyBorder="1" applyProtection="1"/>
    <xf numFmtId="3" fontId="35" fillId="4" borderId="5" xfId="0" applyNumberFormat="1" applyFont="1" applyFill="1" applyBorder="1" applyProtection="1"/>
    <xf numFmtId="4" fontId="35" fillId="4" borderId="5" xfId="0" applyNumberFormat="1" applyFont="1" applyFill="1" applyBorder="1" applyProtection="1"/>
    <xf numFmtId="3" fontId="11" fillId="4" borderId="13" xfId="0" applyNumberFormat="1" applyFont="1" applyFill="1" applyBorder="1" applyProtection="1"/>
    <xf numFmtId="3" fontId="11" fillId="4" borderId="13" xfId="0" quotePrefix="1" applyNumberFormat="1" applyFont="1" applyFill="1" applyBorder="1" applyAlignment="1" applyProtection="1">
      <alignment horizontal="right"/>
    </xf>
    <xf numFmtId="4" fontId="70" fillId="6" borderId="34" xfId="0" applyNumberFormat="1" applyFont="1" applyFill="1" applyBorder="1" applyProtection="1"/>
    <xf numFmtId="3" fontId="11" fillId="4" borderId="34" xfId="0" applyNumberFormat="1" applyFont="1" applyFill="1" applyBorder="1" applyProtection="1"/>
    <xf numFmtId="0" fontId="11" fillId="3" borderId="6" xfId="0" applyFont="1" applyFill="1" applyBorder="1" applyAlignment="1" applyProtection="1">
      <alignment horizontal="right"/>
    </xf>
    <xf numFmtId="3" fontId="35" fillId="4" borderId="13" xfId="0" applyNumberFormat="1" applyFont="1" applyFill="1" applyBorder="1" applyProtection="1"/>
    <xf numFmtId="4" fontId="69" fillId="6" borderId="34" xfId="0" applyNumberFormat="1" applyFont="1" applyFill="1" applyBorder="1" applyProtection="1"/>
    <xf numFmtId="3" fontId="11" fillId="4" borderId="57" xfId="0" applyNumberFormat="1" applyFont="1" applyFill="1" applyBorder="1" applyProtection="1"/>
    <xf numFmtId="4" fontId="11" fillId="4" borderId="34" xfId="0" applyNumberFormat="1" applyFont="1" applyFill="1" applyBorder="1" applyProtection="1"/>
    <xf numFmtId="0" fontId="48" fillId="0" borderId="0" xfId="0" applyFont="1" applyProtection="1"/>
    <xf numFmtId="3" fontId="35" fillId="8" borderId="13" xfId="0" applyNumberFormat="1" applyFont="1" applyFill="1" applyBorder="1" applyProtection="1"/>
    <xf numFmtId="164" fontId="35" fillId="8" borderId="13" xfId="0" applyNumberFormat="1" applyFont="1" applyFill="1" applyBorder="1" applyProtection="1"/>
    <xf numFmtId="0" fontId="35" fillId="8" borderId="56" xfId="0" applyFont="1" applyFill="1" applyBorder="1" applyAlignment="1" applyProtection="1"/>
    <xf numFmtId="0" fontId="35" fillId="3" borderId="15" xfId="0" applyFont="1" applyFill="1" applyBorder="1" applyAlignment="1" applyProtection="1">
      <alignment horizontal="right"/>
    </xf>
    <xf numFmtId="4" fontId="69" fillId="6" borderId="36" xfId="0" applyNumberFormat="1" applyFont="1" applyFill="1" applyBorder="1" applyProtection="1"/>
    <xf numFmtId="1" fontId="11" fillId="4" borderId="13" xfId="0" applyNumberFormat="1" applyFont="1" applyFill="1" applyBorder="1" applyProtection="1"/>
    <xf numFmtId="164" fontId="35" fillId="6" borderId="36" xfId="0" applyNumberFormat="1" applyFont="1" applyFill="1" applyBorder="1" applyProtection="1"/>
    <xf numFmtId="0" fontId="35" fillId="3" borderId="15" xfId="0" applyFont="1" applyFill="1" applyBorder="1" applyProtection="1"/>
    <xf numFmtId="3" fontId="11" fillId="4" borderId="36" xfId="0" applyNumberFormat="1" applyFont="1" applyFill="1" applyBorder="1" applyProtection="1"/>
    <xf numFmtId="3" fontId="35" fillId="4" borderId="36" xfId="0" applyNumberFormat="1" applyFont="1" applyFill="1" applyBorder="1" applyProtection="1"/>
    <xf numFmtId="3" fontId="35" fillId="6" borderId="13" xfId="0" applyNumberFormat="1" applyFont="1" applyFill="1" applyBorder="1" applyProtection="1"/>
    <xf numFmtId="0" fontId="11" fillId="3" borderId="1" xfId="0" applyFont="1" applyFill="1" applyBorder="1" applyAlignment="1" applyProtection="1">
      <alignment horizontal="right"/>
    </xf>
    <xf numFmtId="3" fontId="35" fillId="4" borderId="8" xfId="0" applyNumberFormat="1" applyFont="1" applyFill="1" applyBorder="1" applyProtection="1"/>
    <xf numFmtId="3" fontId="35" fillId="6" borderId="8" xfId="0" applyNumberFormat="1" applyFont="1" applyFill="1" applyBorder="1" applyProtection="1"/>
    <xf numFmtId="164" fontId="35" fillId="6" borderId="8" xfId="0" applyNumberFormat="1" applyFont="1" applyFill="1" applyBorder="1" applyProtection="1"/>
    <xf numFmtId="0" fontId="15" fillId="3" borderId="16" xfId="0" applyFont="1" applyFill="1" applyBorder="1" applyAlignment="1" applyProtection="1">
      <alignment horizontal="right"/>
    </xf>
    <xf numFmtId="3" fontId="15" fillId="4" borderId="72" xfId="0" applyNumberFormat="1" applyFont="1" applyFill="1" applyBorder="1" applyProtection="1"/>
    <xf numFmtId="3" fontId="39" fillId="4" borderId="72" xfId="0" applyNumberFormat="1" applyFont="1" applyFill="1" applyBorder="1" applyProtection="1"/>
    <xf numFmtId="0" fontId="38" fillId="3" borderId="12" xfId="0" applyFont="1" applyFill="1" applyBorder="1" applyProtection="1"/>
    <xf numFmtId="0" fontId="40" fillId="3" borderId="8" xfId="0" applyFont="1" applyFill="1" applyBorder="1" applyProtection="1"/>
    <xf numFmtId="0" fontId="35" fillId="3" borderId="55" xfId="0" applyFont="1" applyFill="1" applyBorder="1" applyAlignment="1" applyProtection="1">
      <alignment horizontal="right"/>
    </xf>
    <xf numFmtId="164" fontId="35" fillId="4" borderId="34" xfId="0" applyNumberFormat="1" applyFont="1" applyFill="1" applyBorder="1" applyProtection="1"/>
    <xf numFmtId="1" fontId="35" fillId="4" borderId="13" xfId="0" applyNumberFormat="1" applyFont="1" applyFill="1" applyBorder="1" applyProtection="1"/>
    <xf numFmtId="164" fontId="35" fillId="4" borderId="13" xfId="0" applyNumberFormat="1" applyFont="1" applyFill="1" applyBorder="1" applyProtection="1"/>
    <xf numFmtId="0" fontId="35" fillId="3" borderId="54" xfId="0" applyFont="1" applyFill="1" applyBorder="1" applyAlignment="1" applyProtection="1">
      <alignment horizontal="right"/>
    </xf>
    <xf numFmtId="0" fontId="15" fillId="3" borderId="54" xfId="0" applyFont="1" applyFill="1" applyBorder="1" applyAlignment="1" applyProtection="1">
      <alignment horizontal="right"/>
    </xf>
    <xf numFmtId="0" fontId="15" fillId="3" borderId="0" xfId="0" applyFont="1" applyFill="1" applyBorder="1" applyAlignment="1" applyProtection="1">
      <alignment horizontal="right"/>
    </xf>
    <xf numFmtId="0" fontId="39" fillId="3" borderId="22" xfId="0" applyFont="1" applyFill="1" applyBorder="1" applyAlignment="1" applyProtection="1">
      <alignment horizontal="right"/>
    </xf>
    <xf numFmtId="164" fontId="39" fillId="4" borderId="17" xfId="0" applyNumberFormat="1" applyFont="1" applyFill="1" applyBorder="1" applyProtection="1"/>
    <xf numFmtId="2" fontId="35" fillId="0" borderId="13" xfId="0" applyNumberFormat="1" applyFont="1" applyBorder="1" applyAlignment="1" applyProtection="1">
      <alignment horizontal="center"/>
      <protection locked="0"/>
    </xf>
    <xf numFmtId="2" fontId="35" fillId="0" borderId="13" xfId="0" applyNumberFormat="1" applyFont="1" applyFill="1" applyBorder="1" applyAlignment="1" applyProtection="1">
      <alignment horizontal="right"/>
      <protection locked="0"/>
    </xf>
    <xf numFmtId="14" fontId="36" fillId="5" borderId="13" xfId="0" applyNumberFormat="1" applyFont="1" applyFill="1" applyBorder="1" applyAlignment="1" applyProtection="1">
      <alignment horizontal="center"/>
      <protection locked="0"/>
    </xf>
    <xf numFmtId="2" fontId="11" fillId="5" borderId="20" xfId="0" applyNumberFormat="1" applyFont="1" applyFill="1" applyBorder="1" applyAlignment="1" applyProtection="1">
      <alignment horizontal="center"/>
      <protection locked="0"/>
    </xf>
    <xf numFmtId="2" fontId="11" fillId="5" borderId="13" xfId="0" applyNumberFormat="1" applyFont="1" applyFill="1" applyBorder="1" applyAlignment="1" applyProtection="1">
      <alignment horizontal="center"/>
      <protection locked="0"/>
    </xf>
    <xf numFmtId="2" fontId="11" fillId="5" borderId="14" xfId="0" applyNumberFormat="1" applyFont="1" applyFill="1" applyBorder="1" applyAlignment="1" applyProtection="1">
      <alignment horizontal="center"/>
      <protection locked="0"/>
    </xf>
    <xf numFmtId="164" fontId="11" fillId="4" borderId="5" xfId="0" applyNumberFormat="1" applyFont="1" applyFill="1" applyBorder="1" applyAlignment="1" applyProtection="1">
      <alignment horizontal="right"/>
    </xf>
    <xf numFmtId="164" fontId="11" fillId="4" borderId="64" xfId="0" applyNumberFormat="1" applyFont="1" applyFill="1" applyBorder="1" applyAlignment="1" applyProtection="1">
      <alignment horizontal="right"/>
    </xf>
    <xf numFmtId="164" fontId="11" fillId="4" borderId="34" xfId="0" applyNumberFormat="1" applyFont="1" applyFill="1" applyBorder="1" applyAlignment="1" applyProtection="1">
      <alignment horizontal="right"/>
    </xf>
    <xf numFmtId="164" fontId="11" fillId="4" borderId="13" xfId="0" applyNumberFormat="1" applyFont="1" applyFill="1" applyBorder="1" applyAlignment="1" applyProtection="1">
      <alignment horizontal="right"/>
    </xf>
    <xf numFmtId="164" fontId="11" fillId="4" borderId="36" xfId="0" applyNumberFormat="1" applyFont="1" applyFill="1" applyBorder="1" applyAlignment="1" applyProtection="1">
      <alignment horizontal="right"/>
    </xf>
    <xf numFmtId="164" fontId="11" fillId="4" borderId="8" xfId="0" applyNumberFormat="1" applyFont="1" applyFill="1" applyBorder="1" applyAlignment="1" applyProtection="1">
      <alignment horizontal="right"/>
    </xf>
    <xf numFmtId="164" fontId="15" fillId="4" borderId="17" xfId="0" applyNumberFormat="1" applyFont="1" applyFill="1" applyBorder="1" applyAlignment="1" applyProtection="1">
      <alignment horizontal="right"/>
    </xf>
    <xf numFmtId="164" fontId="35" fillId="4" borderId="34" xfId="0" applyNumberFormat="1" applyFont="1" applyFill="1" applyBorder="1" applyAlignment="1" applyProtection="1">
      <alignment horizontal="right"/>
    </xf>
    <xf numFmtId="1" fontId="35" fillId="4" borderId="13" xfId="0" applyNumberFormat="1" applyFont="1" applyFill="1" applyBorder="1" applyAlignment="1" applyProtection="1">
      <alignment horizontal="right"/>
    </xf>
    <xf numFmtId="3" fontId="35" fillId="4" borderId="8" xfId="0" applyNumberFormat="1" applyFont="1" applyFill="1" applyBorder="1" applyAlignment="1" applyProtection="1">
      <alignment horizontal="right"/>
    </xf>
    <xf numFmtId="3" fontId="35" fillId="4" borderId="58" xfId="0" applyNumberFormat="1" applyFont="1" applyFill="1" applyBorder="1" applyAlignment="1" applyProtection="1">
      <alignment horizontal="right"/>
    </xf>
    <xf numFmtId="3" fontId="35" fillId="4" borderId="34" xfId="0" applyNumberFormat="1" applyFont="1" applyFill="1" applyBorder="1" applyAlignment="1" applyProtection="1">
      <alignment horizontal="right"/>
    </xf>
    <xf numFmtId="3" fontId="35" fillId="4" borderId="13" xfId="0" applyNumberFormat="1" applyFont="1" applyFill="1" applyBorder="1" applyAlignment="1" applyProtection="1">
      <alignment horizontal="right"/>
    </xf>
    <xf numFmtId="3" fontId="35" fillId="8" borderId="45" xfId="0" applyNumberFormat="1" applyFont="1" applyFill="1" applyBorder="1" applyAlignment="1" applyProtection="1">
      <alignment horizontal="right"/>
    </xf>
    <xf numFmtId="3" fontId="35" fillId="8" borderId="13" xfId="0" applyNumberFormat="1" applyFont="1" applyFill="1" applyBorder="1" applyAlignment="1" applyProtection="1">
      <alignment horizontal="right"/>
    </xf>
    <xf numFmtId="3" fontId="35" fillId="4" borderId="45" xfId="0" applyNumberFormat="1" applyFont="1" applyFill="1" applyBorder="1" applyAlignment="1" applyProtection="1">
      <alignment horizontal="right"/>
    </xf>
    <xf numFmtId="3" fontId="35" fillId="5" borderId="45" xfId="0" applyNumberFormat="1" applyFont="1" applyFill="1" applyBorder="1" applyAlignment="1" applyProtection="1">
      <alignment horizontal="right"/>
      <protection locked="0"/>
    </xf>
    <xf numFmtId="3" fontId="35" fillId="5" borderId="47" xfId="0" applyNumberFormat="1" applyFont="1" applyFill="1" applyBorder="1" applyAlignment="1" applyProtection="1">
      <alignment horizontal="right"/>
      <protection locked="0"/>
    </xf>
    <xf numFmtId="3" fontId="39" fillId="4" borderId="9" xfId="0" applyNumberFormat="1" applyFont="1" applyFill="1" applyBorder="1" applyAlignment="1" applyProtection="1">
      <alignment horizontal="right"/>
    </xf>
    <xf numFmtId="164" fontId="35" fillId="8" borderId="13" xfId="0" applyNumberFormat="1" applyFont="1" applyFill="1" applyBorder="1" applyAlignment="1" applyProtection="1">
      <alignment horizontal="right"/>
    </xf>
    <xf numFmtId="4" fontId="69" fillId="6" borderId="36" xfId="0" applyNumberFormat="1" applyFont="1" applyFill="1" applyBorder="1" applyAlignment="1" applyProtection="1">
      <alignment horizontal="right"/>
    </xf>
    <xf numFmtId="164" fontId="35" fillId="6" borderId="36" xfId="0" applyNumberFormat="1" applyFont="1" applyFill="1" applyBorder="1" applyAlignment="1" applyProtection="1">
      <alignment horizontal="right"/>
    </xf>
    <xf numFmtId="164" fontId="35" fillId="4" borderId="13" xfId="0" applyNumberFormat="1" applyFont="1" applyFill="1" applyBorder="1" applyAlignment="1" applyProtection="1">
      <alignment horizontal="right"/>
    </xf>
    <xf numFmtId="3" fontId="35" fillId="6" borderId="13" xfId="0" applyNumberFormat="1" applyFont="1" applyFill="1" applyBorder="1" applyAlignment="1" applyProtection="1">
      <alignment horizontal="right"/>
    </xf>
    <xf numFmtId="3" fontId="35" fillId="6" borderId="8" xfId="0" applyNumberFormat="1" applyFont="1" applyFill="1" applyBorder="1" applyAlignment="1" applyProtection="1">
      <alignment horizontal="right"/>
    </xf>
    <xf numFmtId="164" fontId="35" fillId="4" borderId="8" xfId="0" applyNumberFormat="1" applyFont="1" applyFill="1" applyBorder="1" applyAlignment="1" applyProtection="1">
      <alignment horizontal="right"/>
    </xf>
    <xf numFmtId="164" fontId="35" fillId="6" borderId="8" xfId="0" applyNumberFormat="1" applyFont="1" applyFill="1" applyBorder="1" applyAlignment="1" applyProtection="1">
      <alignment horizontal="right"/>
    </xf>
    <xf numFmtId="164" fontId="39" fillId="4" borderId="9" xfId="0" applyNumberFormat="1" applyFont="1" applyFill="1" applyBorder="1" applyAlignment="1" applyProtection="1">
      <alignment horizontal="right"/>
    </xf>
    <xf numFmtId="0" fontId="35" fillId="5" borderId="5" xfId="0" applyFont="1" applyFill="1" applyBorder="1" applyAlignment="1" applyProtection="1">
      <alignment horizontal="right"/>
      <protection locked="0"/>
    </xf>
    <xf numFmtId="0" fontId="35" fillId="5" borderId="13" xfId="0" applyFont="1" applyFill="1" applyBorder="1" applyAlignment="1" applyProtection="1">
      <alignment horizontal="right"/>
      <protection locked="0"/>
    </xf>
    <xf numFmtId="0" fontId="11" fillId="5" borderId="36" xfId="0" applyFont="1" applyFill="1" applyBorder="1" applyAlignment="1" applyProtection="1">
      <alignment horizontal="right"/>
      <protection locked="0"/>
    </xf>
    <xf numFmtId="4" fontId="70" fillId="6" borderId="34" xfId="0" applyNumberFormat="1" applyFont="1" applyFill="1" applyBorder="1" applyAlignment="1" applyProtection="1">
      <alignment horizontal="right"/>
    </xf>
    <xf numFmtId="4" fontId="69" fillId="6" borderId="34" xfId="0" applyNumberFormat="1" applyFont="1" applyFill="1" applyBorder="1" applyAlignment="1" applyProtection="1">
      <alignment horizontal="right"/>
    </xf>
    <xf numFmtId="164" fontId="39" fillId="4" borderId="17" xfId="0" applyNumberFormat="1" applyFont="1" applyFill="1" applyBorder="1" applyAlignment="1" applyProtection="1">
      <alignment horizontal="right"/>
    </xf>
    <xf numFmtId="3" fontId="35" fillId="4" borderId="58" xfId="0" applyNumberFormat="1" applyFont="1" applyFill="1" applyBorder="1" applyAlignment="1" applyProtection="1"/>
    <xf numFmtId="3" fontId="35" fillId="4" borderId="13" xfId="0" applyNumberFormat="1" applyFont="1" applyFill="1" applyBorder="1" applyAlignment="1" applyProtection="1"/>
    <xf numFmtId="3" fontId="35" fillId="8" borderId="45" xfId="0" applyNumberFormat="1" applyFont="1" applyFill="1" applyBorder="1" applyAlignment="1" applyProtection="1"/>
    <xf numFmtId="3" fontId="35" fillId="8" borderId="13" xfId="0" applyNumberFormat="1" applyFont="1" applyFill="1" applyBorder="1" applyAlignment="1" applyProtection="1"/>
    <xf numFmtId="3" fontId="35" fillId="4" borderId="45" xfId="0" applyNumberFormat="1" applyFont="1" applyFill="1" applyBorder="1" applyAlignment="1" applyProtection="1"/>
    <xf numFmtId="4" fontId="69" fillId="6" borderId="36" xfId="0" applyNumberFormat="1" applyFont="1" applyFill="1" applyBorder="1" applyAlignment="1" applyProtection="1"/>
    <xf numFmtId="3" fontId="35" fillId="6" borderId="13" xfId="0" applyNumberFormat="1" applyFont="1" applyFill="1" applyBorder="1" applyAlignment="1" applyProtection="1"/>
    <xf numFmtId="3" fontId="35" fillId="6" borderId="8" xfId="0" applyNumberFormat="1" applyFont="1" applyFill="1" applyBorder="1" applyAlignment="1" applyProtection="1"/>
    <xf numFmtId="3" fontId="39" fillId="6" borderId="9" xfId="0" applyNumberFormat="1" applyFont="1" applyFill="1" applyBorder="1" applyAlignment="1" applyProtection="1">
      <alignment horizontal="right"/>
    </xf>
    <xf numFmtId="3" fontId="11" fillId="6" borderId="13" xfId="0" applyNumberFormat="1" applyFont="1" applyFill="1" applyBorder="1" applyAlignment="1" applyProtection="1">
      <alignment horizontal="right"/>
    </xf>
    <xf numFmtId="0" fontId="44" fillId="3" borderId="30" xfId="0" applyFont="1" applyFill="1" applyBorder="1" applyProtection="1"/>
    <xf numFmtId="0" fontId="0" fillId="3" borderId="23" xfId="0" applyFill="1" applyBorder="1" applyProtection="1"/>
    <xf numFmtId="0" fontId="0" fillId="3" borderId="24" xfId="0" applyFill="1" applyBorder="1" applyProtection="1"/>
    <xf numFmtId="0" fontId="44" fillId="3" borderId="19" xfId="0" applyFont="1" applyFill="1" applyBorder="1" applyProtection="1"/>
    <xf numFmtId="0" fontId="35" fillId="3" borderId="23" xfId="0" applyFont="1" applyFill="1" applyBorder="1" applyProtection="1"/>
    <xf numFmtId="0" fontId="35" fillId="3" borderId="24" xfId="0" applyFont="1" applyFill="1" applyBorder="1" applyProtection="1"/>
    <xf numFmtId="0" fontId="11" fillId="3" borderId="27" xfId="0" applyFont="1" applyFill="1" applyBorder="1" applyProtection="1"/>
    <xf numFmtId="0" fontId="11" fillId="4" borderId="27" xfId="0" applyFont="1" applyFill="1" applyBorder="1" applyAlignment="1" applyProtection="1">
      <alignment horizontal="center"/>
    </xf>
    <xf numFmtId="0" fontId="11" fillId="3" borderId="0" xfId="0" applyFont="1" applyFill="1" applyBorder="1" applyProtection="1"/>
    <xf numFmtId="0" fontId="8" fillId="3" borderId="7" xfId="0" applyFont="1" applyFill="1" applyBorder="1" applyProtection="1"/>
    <xf numFmtId="0" fontId="35" fillId="3" borderId="52" xfId="0" applyFont="1" applyFill="1" applyBorder="1" applyAlignment="1" applyProtection="1">
      <alignment horizontal="right"/>
    </xf>
    <xf numFmtId="1" fontId="35" fillId="4" borderId="13" xfId="0" applyNumberFormat="1" applyFont="1" applyFill="1" applyBorder="1" applyAlignment="1" applyProtection="1">
      <alignment horizontal="center"/>
    </xf>
    <xf numFmtId="0" fontId="11" fillId="3" borderId="7" xfId="0" applyFont="1" applyFill="1" applyBorder="1" applyProtection="1"/>
    <xf numFmtId="0" fontId="11" fillId="3" borderId="28" xfId="0" applyFont="1" applyFill="1" applyBorder="1" applyProtection="1"/>
    <xf numFmtId="0" fontId="8" fillId="3" borderId="7" xfId="0" applyFont="1" applyFill="1" applyBorder="1" applyAlignment="1" applyProtection="1">
      <alignment vertical="center"/>
    </xf>
    <xf numFmtId="1" fontId="35" fillId="4" borderId="32" xfId="0" applyNumberFormat="1" applyFont="1" applyFill="1" applyBorder="1" applyAlignment="1" applyProtection="1">
      <alignment horizontal="center"/>
    </xf>
    <xf numFmtId="164" fontId="11" fillId="4" borderId="28" xfId="0" applyNumberFormat="1" applyFont="1" applyFill="1" applyBorder="1" applyAlignment="1" applyProtection="1">
      <alignment horizontal="center"/>
    </xf>
    <xf numFmtId="0" fontId="11" fillId="3" borderId="0" xfId="0" applyFont="1" applyFill="1" applyBorder="1" applyAlignment="1" applyProtection="1">
      <alignment vertical="top"/>
    </xf>
    <xf numFmtId="0" fontId="11" fillId="3" borderId="52" xfId="0" applyFont="1" applyFill="1" applyBorder="1" applyAlignment="1" applyProtection="1">
      <alignment horizontal="right"/>
    </xf>
    <xf numFmtId="0" fontId="11" fillId="3" borderId="31" xfId="0" applyFont="1" applyFill="1" applyBorder="1" applyProtection="1"/>
    <xf numFmtId="0" fontId="11" fillId="3" borderId="59" xfId="0" applyFont="1" applyFill="1" applyBorder="1" applyAlignment="1" applyProtection="1">
      <alignment horizontal="right"/>
    </xf>
    <xf numFmtId="0" fontId="11" fillId="3" borderId="4" xfId="0" applyFont="1" applyFill="1" applyBorder="1" applyProtection="1"/>
    <xf numFmtId="0" fontId="11" fillId="3" borderId="29" xfId="0" applyFont="1" applyFill="1" applyBorder="1" applyProtection="1"/>
    <xf numFmtId="2" fontId="11" fillId="4" borderId="29" xfId="0" applyNumberFormat="1" applyFont="1" applyFill="1" applyBorder="1" applyAlignment="1" applyProtection="1">
      <alignment horizontal="center"/>
    </xf>
    <xf numFmtId="0" fontId="44" fillId="3" borderId="6" xfId="0" applyFont="1" applyFill="1" applyBorder="1" applyProtection="1"/>
    <xf numFmtId="0" fontId="8" fillId="3" borderId="6" xfId="0" applyFont="1" applyFill="1" applyBorder="1" applyProtection="1"/>
    <xf numFmtId="0" fontId="8" fillId="3" borderId="0" xfId="0" applyFont="1" applyFill="1" applyBorder="1" applyProtection="1"/>
    <xf numFmtId="0" fontId="11" fillId="3" borderId="16" xfId="0" applyFont="1" applyFill="1" applyBorder="1" applyProtection="1"/>
    <xf numFmtId="0" fontId="11" fillId="4" borderId="75" xfId="0" applyFont="1" applyFill="1" applyBorder="1" applyAlignment="1" applyProtection="1">
      <alignment horizontal="center"/>
    </xf>
    <xf numFmtId="0" fontId="15" fillId="3" borderId="6" xfId="0" applyFont="1" applyFill="1" applyBorder="1" applyProtection="1"/>
    <xf numFmtId="0" fontId="15" fillId="3" borderId="2" xfId="0" applyFont="1" applyFill="1" applyBorder="1" applyAlignment="1" applyProtection="1">
      <alignment horizontal="center"/>
    </xf>
    <xf numFmtId="0" fontId="15" fillId="3" borderId="0" xfId="0" applyFont="1" applyFill="1" applyBorder="1" applyAlignment="1" applyProtection="1">
      <alignment horizontal="center"/>
    </xf>
    <xf numFmtId="0" fontId="9" fillId="3" borderId="7" xfId="0" applyFont="1" applyFill="1" applyBorder="1" applyAlignment="1" applyProtection="1">
      <alignment horizontal="left"/>
    </xf>
    <xf numFmtId="0" fontId="9" fillId="3" borderId="0" xfId="0" applyFont="1" applyFill="1" applyBorder="1" applyAlignment="1" applyProtection="1">
      <alignment horizontal="left"/>
    </xf>
    <xf numFmtId="1" fontId="11" fillId="4" borderId="16" xfId="0" applyNumberFormat="1" applyFont="1" applyFill="1" applyBorder="1" applyAlignment="1" applyProtection="1">
      <alignment horizontal="center"/>
    </xf>
    <xf numFmtId="0" fontId="11" fillId="3" borderId="74" xfId="0" applyFont="1" applyFill="1" applyBorder="1" applyProtection="1"/>
    <xf numFmtId="0" fontId="15" fillId="3" borderId="4" xfId="0" applyFont="1" applyFill="1" applyBorder="1" applyAlignment="1" applyProtection="1">
      <alignment horizontal="center"/>
    </xf>
    <xf numFmtId="1" fontId="11" fillId="4" borderId="4" xfId="0" applyNumberFormat="1" applyFont="1" applyFill="1" applyBorder="1" applyAlignment="1" applyProtection="1">
      <alignment horizontal="center"/>
    </xf>
    <xf numFmtId="1" fontId="11" fillId="4" borderId="32" xfId="0" applyNumberFormat="1" applyFont="1" applyFill="1" applyBorder="1" applyAlignment="1" applyProtection="1">
      <alignment horizontal="center"/>
    </xf>
    <xf numFmtId="1" fontId="11" fillId="4" borderId="37" xfId="0" applyNumberFormat="1" applyFont="1" applyFill="1" applyBorder="1" applyAlignment="1" applyProtection="1">
      <alignment horizontal="center"/>
    </xf>
    <xf numFmtId="164" fontId="11" fillId="4" borderId="37" xfId="0" applyNumberFormat="1" applyFont="1" applyFill="1" applyBorder="1" applyAlignment="1" applyProtection="1">
      <alignment horizontal="center"/>
    </xf>
    <xf numFmtId="164" fontId="11" fillId="4" borderId="16" xfId="0" applyNumberFormat="1" applyFont="1" applyFill="1" applyBorder="1" applyAlignment="1" applyProtection="1">
      <alignment horizontal="center"/>
    </xf>
    <xf numFmtId="0" fontId="60" fillId="3" borderId="0" xfId="0" applyFont="1" applyFill="1" applyProtection="1"/>
    <xf numFmtId="0" fontId="11" fillId="5" borderId="71" xfId="0" applyFont="1" applyFill="1" applyBorder="1" applyAlignment="1" applyProtection="1">
      <alignment horizontal="center"/>
      <protection locked="0"/>
    </xf>
    <xf numFmtId="49" fontId="35" fillId="3" borderId="0" xfId="0" applyNumberFormat="1" applyFont="1" applyFill="1" applyBorder="1" applyProtection="1"/>
    <xf numFmtId="0" fontId="39" fillId="3" borderId="30" xfId="0" applyFont="1" applyFill="1" applyBorder="1" applyProtection="1"/>
    <xf numFmtId="0" fontId="35" fillId="4" borderId="64" xfId="0" applyFont="1" applyFill="1" applyBorder="1" applyAlignment="1" applyProtection="1">
      <alignment horizontal="center"/>
    </xf>
    <xf numFmtId="0" fontId="35" fillId="3" borderId="64" xfId="0" applyFont="1" applyFill="1" applyBorder="1" applyAlignment="1" applyProtection="1">
      <alignment horizontal="center"/>
    </xf>
    <xf numFmtId="0" fontId="35" fillId="3" borderId="75" xfId="0" applyFont="1" applyFill="1" applyBorder="1" applyAlignment="1" applyProtection="1">
      <alignment horizontal="center"/>
    </xf>
    <xf numFmtId="0" fontId="35" fillId="4" borderId="68" xfId="0" applyFont="1" applyFill="1" applyBorder="1" applyAlignment="1" applyProtection="1">
      <alignment horizontal="center"/>
    </xf>
    <xf numFmtId="0" fontId="39" fillId="3" borderId="11" xfId="0" applyFont="1" applyFill="1" applyBorder="1" applyAlignment="1" applyProtection="1">
      <alignment vertical="top"/>
    </xf>
    <xf numFmtId="0" fontId="39" fillId="3" borderId="5" xfId="0" applyFont="1" applyFill="1" applyBorder="1" applyAlignment="1" applyProtection="1">
      <alignment horizontal="center" vertical="top" wrapText="1"/>
    </xf>
    <xf numFmtId="0" fontId="15" fillId="3" borderId="5" xfId="0" applyFont="1" applyFill="1" applyBorder="1" applyAlignment="1" applyProtection="1">
      <alignment horizontal="center" vertical="top" wrapText="1"/>
    </xf>
    <xf numFmtId="0" fontId="39" fillId="3" borderId="18" xfId="0" applyFont="1" applyFill="1" applyBorder="1" applyAlignment="1" applyProtection="1">
      <alignment horizontal="center" vertical="top" wrapText="1"/>
    </xf>
    <xf numFmtId="0" fontId="39" fillId="3" borderId="27" xfId="0" applyFont="1" applyFill="1" applyBorder="1" applyAlignment="1" applyProtection="1">
      <alignment horizontal="center" vertical="top" wrapText="1"/>
    </xf>
    <xf numFmtId="0" fontId="39" fillId="3" borderId="65" xfId="0" applyFont="1" applyFill="1" applyBorder="1" applyAlignment="1" applyProtection="1">
      <alignment horizontal="center" vertical="top" wrapText="1"/>
    </xf>
    <xf numFmtId="0" fontId="39" fillId="3" borderId="12" xfId="0" applyFont="1" applyFill="1" applyBorder="1" applyProtection="1"/>
    <xf numFmtId="0" fontId="39" fillId="3" borderId="8" xfId="0" applyFont="1" applyFill="1" applyBorder="1" applyAlignment="1" applyProtection="1">
      <alignment horizontal="center"/>
    </xf>
    <xf numFmtId="0" fontId="39" fillId="3" borderId="38" xfId="0" applyFont="1" applyFill="1" applyBorder="1" applyAlignment="1" applyProtection="1">
      <alignment horizontal="center"/>
    </xf>
    <xf numFmtId="0" fontId="39" fillId="3" borderId="29" xfId="0" applyFont="1" applyFill="1" applyBorder="1" applyAlignment="1" applyProtection="1">
      <alignment horizontal="center"/>
    </xf>
    <xf numFmtId="0" fontId="35" fillId="4" borderId="34" xfId="0" applyFont="1" applyFill="1" applyBorder="1" applyProtection="1"/>
    <xf numFmtId="1" fontId="35" fillId="4" borderId="34" xfId="0" applyNumberFormat="1" applyFont="1" applyFill="1" applyBorder="1" applyProtection="1"/>
    <xf numFmtId="1" fontId="35" fillId="4" borderId="58" xfId="0" applyNumberFormat="1" applyFont="1" applyFill="1" applyBorder="1" applyProtection="1"/>
    <xf numFmtId="1" fontId="35" fillId="4" borderId="57" xfId="0" applyNumberFormat="1" applyFont="1" applyFill="1" applyBorder="1" applyProtection="1"/>
    <xf numFmtId="164" fontId="35" fillId="4" borderId="40" xfId="0" applyNumberFormat="1" applyFont="1" applyFill="1" applyBorder="1" applyProtection="1"/>
    <xf numFmtId="1" fontId="35" fillId="4" borderId="36" xfId="0" applyNumberFormat="1" applyFont="1" applyFill="1" applyBorder="1" applyProtection="1"/>
    <xf numFmtId="164" fontId="35" fillId="4" borderId="14" xfId="0" applyNumberFormat="1" applyFont="1" applyFill="1" applyBorder="1" applyProtection="1"/>
    <xf numFmtId="0" fontId="11" fillId="3" borderId="1" xfId="0" applyFont="1" applyFill="1" applyBorder="1" applyAlignment="1" applyProtection="1">
      <alignment horizontal="left"/>
    </xf>
    <xf numFmtId="0" fontId="35" fillId="7" borderId="34" xfId="0" applyFont="1" applyFill="1" applyBorder="1" applyProtection="1"/>
    <xf numFmtId="0" fontId="35" fillId="7" borderId="13" xfId="0" applyFont="1" applyFill="1" applyBorder="1" applyProtection="1"/>
    <xf numFmtId="1" fontId="35" fillId="7" borderId="34" xfId="0" applyNumberFormat="1" applyFont="1" applyFill="1" applyBorder="1" applyProtection="1"/>
    <xf numFmtId="1" fontId="35" fillId="7" borderId="13" xfId="0" applyNumberFormat="1" applyFont="1" applyFill="1" applyBorder="1" applyProtection="1"/>
    <xf numFmtId="1" fontId="35" fillId="7" borderId="36" xfId="0" applyNumberFormat="1" applyFont="1" applyFill="1" applyBorder="1" applyProtection="1"/>
    <xf numFmtId="164" fontId="35" fillId="7" borderId="13" xfId="0" applyNumberFormat="1" applyFont="1" applyFill="1" applyBorder="1" applyProtection="1"/>
    <xf numFmtId="164" fontId="35" fillId="7" borderId="14" xfId="0" applyNumberFormat="1" applyFont="1" applyFill="1" applyBorder="1" applyProtection="1"/>
    <xf numFmtId="0" fontId="39" fillId="3" borderId="33" xfId="0" applyFont="1" applyFill="1" applyBorder="1" applyProtection="1"/>
    <xf numFmtId="0" fontId="39" fillId="4" borderId="17" xfId="0" applyFont="1" applyFill="1" applyBorder="1" applyProtection="1"/>
    <xf numFmtId="1" fontId="39" fillId="4" borderId="17" xfId="0" applyNumberFormat="1" applyFont="1" applyFill="1" applyBorder="1" applyProtection="1"/>
    <xf numFmtId="1" fontId="39" fillId="4" borderId="69" xfId="0" applyNumberFormat="1" applyFont="1" applyFill="1" applyBorder="1" applyProtection="1"/>
    <xf numFmtId="164" fontId="39" fillId="4" borderId="50" xfId="0" applyNumberFormat="1" applyFont="1" applyFill="1" applyBorder="1" applyProtection="1"/>
    <xf numFmtId="0" fontId="39" fillId="0" borderId="0" xfId="0" applyFont="1" applyProtection="1"/>
    <xf numFmtId="0" fontId="35" fillId="4" borderId="5" xfId="0" applyFont="1" applyFill="1" applyBorder="1" applyProtection="1"/>
    <xf numFmtId="0" fontId="35" fillId="4" borderId="64" xfId="0" applyFont="1" applyFill="1" applyBorder="1" applyProtection="1"/>
    <xf numFmtId="0" fontId="35" fillId="4" borderId="46" xfId="0" applyFont="1" applyFill="1" applyBorder="1" applyProtection="1"/>
    <xf numFmtId="1" fontId="35" fillId="4" borderId="5" xfId="0" applyNumberFormat="1" applyFont="1" applyFill="1" applyBorder="1" applyProtection="1"/>
    <xf numFmtId="164" fontId="35" fillId="4" borderId="5" xfId="0" applyNumberFormat="1" applyFont="1" applyFill="1" applyBorder="1" applyProtection="1"/>
    <xf numFmtId="164" fontId="35" fillId="4" borderId="65" xfId="0" applyNumberFormat="1" applyFont="1" applyFill="1" applyBorder="1" applyProtection="1"/>
    <xf numFmtId="0" fontId="35" fillId="4" borderId="58" xfId="0" applyFont="1" applyFill="1" applyBorder="1" applyProtection="1"/>
    <xf numFmtId="0" fontId="35" fillId="3" borderId="54" xfId="0" applyFont="1" applyFill="1" applyBorder="1" applyAlignment="1" applyProtection="1">
      <alignment horizontal="left"/>
    </xf>
    <xf numFmtId="0" fontId="35" fillId="7" borderId="36" xfId="0" applyFont="1" applyFill="1" applyBorder="1" applyProtection="1"/>
    <xf numFmtId="0" fontId="35" fillId="7" borderId="8" xfId="0" applyFont="1" applyFill="1" applyBorder="1" applyProtection="1"/>
    <xf numFmtId="0" fontId="35" fillId="7" borderId="9" xfId="0" applyFont="1" applyFill="1" applyBorder="1" applyProtection="1"/>
    <xf numFmtId="0" fontId="35" fillId="7" borderId="57" xfId="0" applyFont="1" applyFill="1" applyBorder="1" applyProtection="1"/>
    <xf numFmtId="1" fontId="35" fillId="7" borderId="8" xfId="0" applyNumberFormat="1" applyFont="1" applyFill="1" applyBorder="1" applyProtection="1"/>
    <xf numFmtId="164" fontId="35" fillId="7" borderId="57" xfId="0" applyNumberFormat="1" applyFont="1" applyFill="1" applyBorder="1" applyProtection="1"/>
    <xf numFmtId="164" fontId="35" fillId="7" borderId="63" xfId="0" applyNumberFormat="1" applyFont="1" applyFill="1" applyBorder="1" applyProtection="1"/>
    <xf numFmtId="0" fontId="39" fillId="3" borderId="6" xfId="0" applyFont="1" applyFill="1" applyBorder="1" applyProtection="1"/>
    <xf numFmtId="0" fontId="39" fillId="4" borderId="57" xfId="0" applyFont="1" applyFill="1" applyBorder="1" applyProtection="1"/>
    <xf numFmtId="0" fontId="39" fillId="4" borderId="44" xfId="0" applyFont="1" applyFill="1" applyBorder="1" applyProtection="1"/>
    <xf numFmtId="1" fontId="39" fillId="4" borderId="57" xfId="0" applyNumberFormat="1" applyFont="1" applyFill="1" applyBorder="1" applyProtection="1"/>
    <xf numFmtId="0" fontId="39" fillId="4" borderId="56" xfId="0" applyFont="1" applyFill="1" applyBorder="1" applyProtection="1"/>
    <xf numFmtId="1" fontId="35" fillId="4" borderId="64" xfId="0" applyNumberFormat="1" applyFont="1" applyFill="1" applyBorder="1" applyProtection="1"/>
    <xf numFmtId="0" fontId="35" fillId="7" borderId="44" xfId="0" applyFont="1" applyFill="1" applyBorder="1" applyProtection="1"/>
    <xf numFmtId="0" fontId="39" fillId="4" borderId="9" xfId="0" applyFont="1" applyFill="1" applyBorder="1" applyProtection="1"/>
    <xf numFmtId="0" fontId="39" fillId="4" borderId="72" xfId="0" applyFont="1" applyFill="1" applyBorder="1" applyProtection="1"/>
    <xf numFmtId="0" fontId="39" fillId="4" borderId="69" xfId="0" applyFont="1" applyFill="1" applyBorder="1" applyProtection="1"/>
    <xf numFmtId="164" fontId="39" fillId="4" borderId="37" xfId="0" applyNumberFormat="1" applyFont="1" applyFill="1" applyBorder="1" applyProtection="1"/>
    <xf numFmtId="164" fontId="0" fillId="3" borderId="0" xfId="0" applyNumberFormat="1" applyFill="1" applyProtection="1"/>
    <xf numFmtId="2" fontId="39" fillId="4" borderId="17" xfId="0" applyNumberFormat="1" applyFont="1" applyFill="1" applyBorder="1" applyAlignment="1" applyProtection="1">
      <alignment horizontal="right"/>
    </xf>
    <xf numFmtId="164" fontId="39" fillId="4" borderId="57" xfId="0" applyNumberFormat="1" applyFont="1" applyFill="1" applyBorder="1" applyAlignment="1" applyProtection="1">
      <alignment horizontal="right"/>
    </xf>
    <xf numFmtId="0" fontId="66" fillId="3" borderId="0" xfId="0" applyFont="1" applyFill="1" applyAlignment="1" applyProtection="1">
      <alignment horizontal="left"/>
    </xf>
    <xf numFmtId="0" fontId="0" fillId="3" borderId="0" xfId="0" applyFill="1" applyAlignment="1" applyProtection="1">
      <alignment horizontal="right"/>
    </xf>
    <xf numFmtId="0" fontId="35" fillId="3" borderId="17" xfId="0" applyFont="1" applyFill="1" applyBorder="1" applyAlignment="1" applyProtection="1">
      <alignment horizontal="center"/>
    </xf>
    <xf numFmtId="0" fontId="43" fillId="3" borderId="33" xfId="0" applyFont="1" applyFill="1" applyBorder="1" applyAlignment="1" applyProtection="1">
      <alignment horizontal="center"/>
    </xf>
    <xf numFmtId="0" fontId="43" fillId="3" borderId="50" xfId="0" applyFont="1" applyFill="1" applyBorder="1" applyAlignment="1" applyProtection="1">
      <alignment horizontal="center"/>
    </xf>
    <xf numFmtId="0" fontId="43" fillId="3" borderId="16" xfId="0" applyFont="1" applyFill="1" applyBorder="1" applyAlignment="1" applyProtection="1">
      <alignment horizontal="center"/>
    </xf>
    <xf numFmtId="0" fontId="15" fillId="3" borderId="11" xfId="0" applyFont="1" applyFill="1" applyBorder="1" applyAlignment="1" applyProtection="1">
      <alignment horizontal="center" vertical="top" wrapText="1"/>
    </xf>
    <xf numFmtId="0" fontId="15" fillId="3" borderId="65" xfId="0" applyFont="1" applyFill="1" applyBorder="1" applyAlignment="1" applyProtection="1">
      <alignment horizontal="center" vertical="top" wrapText="1"/>
    </xf>
    <xf numFmtId="0" fontId="15" fillId="3" borderId="27" xfId="0" applyFont="1" applyFill="1" applyBorder="1" applyAlignment="1" applyProtection="1">
      <alignment horizontal="center" vertical="top" wrapText="1"/>
    </xf>
    <xf numFmtId="0" fontId="0" fillId="3" borderId="21" xfId="0" applyFill="1" applyBorder="1" applyProtection="1"/>
    <xf numFmtId="0" fontId="39" fillId="3" borderId="58" xfId="0" applyFont="1" applyFill="1" applyBorder="1" applyAlignment="1" applyProtection="1">
      <alignment horizontal="center" vertical="top" wrapText="1"/>
    </xf>
    <xf numFmtId="0" fontId="39" fillId="3" borderId="34" xfId="0" applyFont="1" applyFill="1" applyBorder="1" applyAlignment="1" applyProtection="1">
      <alignment horizontal="center" vertical="top" wrapText="1"/>
    </xf>
    <xf numFmtId="0" fontId="39" fillId="3" borderId="39" xfId="0" applyFont="1" applyFill="1" applyBorder="1" applyAlignment="1" applyProtection="1">
      <alignment horizontal="center" vertical="top" wrapText="1"/>
    </xf>
    <xf numFmtId="0" fontId="39" fillId="3" borderId="40" xfId="0" applyFont="1" applyFill="1" applyBorder="1" applyAlignment="1" applyProtection="1">
      <alignment horizontal="center" vertical="top" wrapText="1"/>
    </xf>
    <xf numFmtId="0" fontId="15" fillId="3" borderId="12" xfId="0" applyFont="1" applyFill="1" applyBorder="1" applyAlignment="1" applyProtection="1">
      <alignment horizontal="center"/>
    </xf>
    <xf numFmtId="0" fontId="15" fillId="3" borderId="35" xfId="0" applyFont="1" applyFill="1" applyBorder="1" applyAlignment="1" applyProtection="1">
      <alignment horizontal="center"/>
    </xf>
    <xf numFmtId="0" fontId="15" fillId="3" borderId="29" xfId="0" applyFont="1" applyFill="1" applyBorder="1" applyAlignment="1" applyProtection="1">
      <alignment horizontal="center"/>
    </xf>
    <xf numFmtId="0" fontId="0" fillId="3" borderId="20" xfId="0" applyFill="1" applyBorder="1" applyProtection="1"/>
    <xf numFmtId="0" fontId="15" fillId="3" borderId="13" xfId="0" applyFont="1" applyFill="1" applyBorder="1" applyAlignment="1" applyProtection="1">
      <alignment horizontal="center"/>
    </xf>
    <xf numFmtId="0" fontId="15" fillId="3" borderId="36" xfId="0" applyFont="1" applyFill="1" applyBorder="1" applyAlignment="1" applyProtection="1">
      <alignment horizontal="center"/>
    </xf>
    <xf numFmtId="0" fontId="15" fillId="3" borderId="76" xfId="0" applyFont="1" applyFill="1" applyBorder="1" applyAlignment="1" applyProtection="1">
      <alignment horizontal="center"/>
    </xf>
    <xf numFmtId="0" fontId="35" fillId="4" borderId="5" xfId="0" applyFont="1" applyFill="1" applyBorder="1" applyAlignment="1" applyProtection="1">
      <alignment horizontal="right"/>
    </xf>
    <xf numFmtId="164" fontId="11" fillId="4" borderId="11" xfId="0" applyNumberFormat="1" applyFont="1" applyFill="1" applyBorder="1" applyAlignment="1" applyProtection="1">
      <alignment horizontal="right"/>
    </xf>
    <xf numFmtId="164" fontId="11" fillId="4" borderId="65" xfId="0" applyNumberFormat="1" applyFont="1" applyFill="1" applyBorder="1" applyAlignment="1" applyProtection="1">
      <alignment horizontal="right"/>
    </xf>
    <xf numFmtId="0" fontId="39" fillId="3" borderId="6" xfId="0" applyFont="1" applyFill="1" applyBorder="1" applyAlignment="1" applyProtection="1">
      <alignment horizontal="right"/>
    </xf>
    <xf numFmtId="164" fontId="39" fillId="4" borderId="13" xfId="0" applyNumberFormat="1" applyFont="1" applyFill="1" applyBorder="1" applyAlignment="1" applyProtection="1">
      <alignment horizontal="right"/>
    </xf>
    <xf numFmtId="164" fontId="39" fillId="4" borderId="14" xfId="0" applyNumberFormat="1" applyFont="1" applyFill="1" applyBorder="1" applyAlignment="1" applyProtection="1">
      <alignment horizontal="right"/>
    </xf>
    <xf numFmtId="164" fontId="11" fillId="4" borderId="20" xfId="0" applyNumberFormat="1" applyFont="1" applyFill="1" applyBorder="1" applyAlignment="1" applyProtection="1">
      <alignment horizontal="right"/>
    </xf>
    <xf numFmtId="164" fontId="11" fillId="4" borderId="14" xfId="0" applyNumberFormat="1" applyFont="1" applyFill="1" applyBorder="1" applyAlignment="1" applyProtection="1">
      <alignment horizontal="right"/>
    </xf>
    <xf numFmtId="0" fontId="39" fillId="3" borderId="1" xfId="0" applyFont="1" applyFill="1" applyBorder="1" applyAlignment="1" applyProtection="1">
      <alignment horizontal="right"/>
    </xf>
    <xf numFmtId="164" fontId="39" fillId="4" borderId="8" xfId="0" applyNumberFormat="1" applyFont="1" applyFill="1" applyBorder="1" applyAlignment="1" applyProtection="1">
      <alignment horizontal="right"/>
    </xf>
    <xf numFmtId="164" fontId="39" fillId="4" borderId="35" xfId="0" applyNumberFormat="1" applyFont="1" applyFill="1" applyBorder="1" applyAlignment="1" applyProtection="1">
      <alignment horizontal="right"/>
    </xf>
    <xf numFmtId="0" fontId="35" fillId="7" borderId="36" xfId="0" applyFont="1" applyFill="1" applyBorder="1" applyAlignment="1" applyProtection="1">
      <alignment horizontal="right"/>
    </xf>
    <xf numFmtId="164" fontId="11" fillId="7" borderId="12" xfId="0" applyNumberFormat="1" applyFont="1" applyFill="1" applyBorder="1" applyAlignment="1" applyProtection="1">
      <alignment horizontal="right"/>
    </xf>
    <xf numFmtId="164" fontId="11" fillId="7" borderId="35" xfId="0" applyNumberFormat="1" applyFont="1" applyFill="1" applyBorder="1" applyAlignment="1" applyProtection="1">
      <alignment horizontal="right"/>
    </xf>
    <xf numFmtId="0" fontId="39" fillId="3" borderId="1" xfId="0" applyFont="1" applyFill="1" applyBorder="1" applyProtection="1"/>
    <xf numFmtId="0" fontId="39" fillId="4" borderId="17" xfId="0" applyFont="1" applyFill="1" applyBorder="1" applyAlignment="1" applyProtection="1">
      <alignment horizontal="right"/>
    </xf>
    <xf numFmtId="0" fontId="39" fillId="4" borderId="37" xfId="0" applyFont="1" applyFill="1" applyBorder="1" applyAlignment="1" applyProtection="1">
      <alignment horizontal="right"/>
    </xf>
    <xf numFmtId="164" fontId="15" fillId="4" borderId="54" xfId="0" applyNumberFormat="1" applyFont="1" applyFill="1" applyBorder="1" applyAlignment="1" applyProtection="1">
      <alignment horizontal="right"/>
    </xf>
    <xf numFmtId="0" fontId="35" fillId="4" borderId="34" xfId="0" applyFont="1" applyFill="1" applyBorder="1" applyAlignment="1" applyProtection="1">
      <alignment horizontal="right"/>
    </xf>
    <xf numFmtId="164" fontId="11" fillId="4" borderId="21" xfId="0" applyNumberFormat="1" applyFont="1" applyFill="1" applyBorder="1" applyAlignment="1" applyProtection="1">
      <alignment horizontal="right"/>
    </xf>
    <xf numFmtId="0" fontId="35" fillId="3" borderId="6" xfId="0" applyFont="1" applyFill="1" applyBorder="1" applyAlignment="1" applyProtection="1">
      <alignment horizontal="left"/>
    </xf>
    <xf numFmtId="0" fontId="35" fillId="7" borderId="57" xfId="0" applyFont="1" applyFill="1" applyBorder="1" applyAlignment="1" applyProtection="1">
      <alignment horizontal="right"/>
    </xf>
    <xf numFmtId="164" fontId="11" fillId="7" borderId="15" xfId="0" applyNumberFormat="1" applyFont="1" applyFill="1" applyBorder="1" applyAlignment="1" applyProtection="1">
      <alignment horizontal="right"/>
    </xf>
    <xf numFmtId="0" fontId="35" fillId="4" borderId="17" xfId="0" applyFont="1" applyFill="1" applyBorder="1" applyAlignment="1" applyProtection="1">
      <alignment horizontal="right"/>
    </xf>
    <xf numFmtId="0" fontId="39" fillId="4" borderId="72" xfId="0" applyFont="1" applyFill="1" applyBorder="1" applyAlignment="1" applyProtection="1">
      <alignment horizontal="right"/>
    </xf>
    <xf numFmtId="164" fontId="11" fillId="4" borderId="22" xfId="0" applyNumberFormat="1" applyFont="1" applyFill="1" applyBorder="1" applyAlignment="1" applyProtection="1">
      <alignment horizontal="right"/>
    </xf>
    <xf numFmtId="164" fontId="11" fillId="4" borderId="16" xfId="0" applyNumberFormat="1" applyFont="1" applyFill="1" applyBorder="1" applyAlignment="1" applyProtection="1">
      <alignment horizontal="right"/>
    </xf>
    <xf numFmtId="0" fontId="43" fillId="5" borderId="17" xfId="0" applyFont="1" applyFill="1" applyBorder="1" applyAlignment="1" applyProtection="1">
      <alignment horizontal="center"/>
      <protection locked="0"/>
    </xf>
    <xf numFmtId="2" fontId="35" fillId="5" borderId="58" xfId="0" applyNumberFormat="1" applyFont="1" applyFill="1" applyBorder="1" applyAlignment="1" applyProtection="1">
      <alignment horizontal="right"/>
      <protection locked="0"/>
    </xf>
    <xf numFmtId="2" fontId="35" fillId="5" borderId="45" xfId="0" applyNumberFormat="1" applyFont="1" applyFill="1" applyBorder="1" applyAlignment="1" applyProtection="1">
      <alignment horizontal="right"/>
      <protection locked="0"/>
    </xf>
    <xf numFmtId="2" fontId="35" fillId="5" borderId="44" xfId="0" applyNumberFormat="1" applyFont="1" applyFill="1" applyBorder="1" applyAlignment="1" applyProtection="1">
      <alignment horizontal="right"/>
      <protection locked="0"/>
    </xf>
    <xf numFmtId="2" fontId="35" fillId="5" borderId="5" xfId="0" applyNumberFormat="1" applyFont="1" applyFill="1" applyBorder="1" applyAlignment="1" applyProtection="1">
      <alignment horizontal="right"/>
      <protection locked="0"/>
    </xf>
    <xf numFmtId="2" fontId="35" fillId="5" borderId="34" xfId="0" applyNumberFormat="1" applyFont="1" applyFill="1" applyBorder="1" applyAlignment="1" applyProtection="1">
      <alignment horizontal="right"/>
      <protection locked="0"/>
    </xf>
    <xf numFmtId="2" fontId="35" fillId="5" borderId="13" xfId="0" applyNumberFormat="1" applyFont="1" applyFill="1" applyBorder="1" applyAlignment="1" applyProtection="1">
      <alignment horizontal="right"/>
      <protection locked="0"/>
    </xf>
    <xf numFmtId="2" fontId="43" fillId="5" borderId="57" xfId="0" applyNumberFormat="1" applyFont="1" applyFill="1" applyBorder="1" applyAlignment="1" applyProtection="1">
      <alignment horizontal="right"/>
      <protection locked="0"/>
    </xf>
    <xf numFmtId="2" fontId="43" fillId="5" borderId="36" xfId="0" applyNumberFormat="1" applyFont="1" applyFill="1" applyBorder="1" applyAlignment="1" applyProtection="1">
      <alignment horizontal="right"/>
      <protection locked="0"/>
    </xf>
    <xf numFmtId="2" fontId="35" fillId="5" borderId="57" xfId="0" applyNumberFormat="1" applyFont="1" applyFill="1" applyBorder="1" applyAlignment="1" applyProtection="1">
      <alignment horizontal="right"/>
      <protection locked="0"/>
    </xf>
    <xf numFmtId="0" fontId="35" fillId="7" borderId="13" xfId="0" applyFont="1" applyFill="1" applyBorder="1" applyAlignment="1" applyProtection="1">
      <alignment horizontal="right"/>
    </xf>
    <xf numFmtId="0" fontId="11" fillId="5" borderId="27" xfId="0" applyNumberFormat="1" applyFont="1" applyFill="1" applyBorder="1" applyAlignment="1" applyProtection="1">
      <alignment horizontal="left"/>
      <protection locked="0"/>
    </xf>
    <xf numFmtId="0" fontId="11" fillId="5" borderId="28" xfId="0" applyNumberFormat="1" applyFont="1" applyFill="1" applyBorder="1" applyAlignment="1" applyProtection="1">
      <alignment horizontal="left"/>
      <protection locked="0"/>
    </xf>
    <xf numFmtId="0" fontId="11" fillId="5" borderId="74" xfId="0" applyNumberFormat="1" applyFont="1" applyFill="1" applyBorder="1" applyAlignment="1" applyProtection="1">
      <alignment horizontal="left"/>
      <protection locked="0"/>
    </xf>
    <xf numFmtId="0" fontId="15" fillId="5" borderId="16" xfId="0" applyNumberFormat="1" applyFont="1" applyFill="1" applyBorder="1" applyAlignment="1" applyProtection="1">
      <alignment horizontal="left"/>
      <protection locked="0"/>
    </xf>
    <xf numFmtId="0" fontId="43" fillId="5" borderId="31" xfId="0" applyNumberFormat="1" applyFont="1" applyFill="1" applyBorder="1" applyAlignment="1" applyProtection="1">
      <alignment horizontal="left"/>
      <protection locked="0"/>
    </xf>
    <xf numFmtId="0" fontId="43" fillId="5" borderId="28" xfId="0" applyNumberFormat="1" applyFont="1" applyFill="1" applyBorder="1" applyAlignment="1" applyProtection="1">
      <alignment horizontal="left"/>
      <protection locked="0"/>
    </xf>
    <xf numFmtId="0" fontId="43" fillId="5" borderId="77" xfId="0" applyNumberFormat="1" applyFont="1" applyFill="1" applyBorder="1" applyAlignment="1" applyProtection="1">
      <alignment horizontal="left"/>
      <protection locked="0"/>
    </xf>
    <xf numFmtId="0" fontId="46" fillId="5" borderId="16" xfId="0" applyNumberFormat="1" applyFont="1" applyFill="1" applyBorder="1" applyAlignment="1" applyProtection="1">
      <alignment horizontal="left"/>
      <protection locked="0"/>
    </xf>
    <xf numFmtId="0" fontId="0" fillId="5" borderId="13" xfId="0" applyFill="1" applyBorder="1" applyAlignment="1" applyProtection="1">
      <alignment horizontal="left"/>
      <protection locked="0"/>
    </xf>
    <xf numFmtId="2" fontId="0" fillId="5" borderId="13" xfId="0" applyNumberFormat="1" applyFill="1" applyBorder="1" applyAlignment="1" applyProtection="1">
      <alignment horizontal="center"/>
      <protection locked="0"/>
    </xf>
    <xf numFmtId="0" fontId="35" fillId="5" borderId="34" xfId="0" applyFont="1" applyFill="1" applyBorder="1" applyAlignment="1" applyProtection="1">
      <alignment horizontal="right"/>
      <protection locked="0"/>
    </xf>
    <xf numFmtId="0" fontId="11" fillId="5" borderId="57" xfId="0" applyFont="1" applyFill="1" applyBorder="1" applyAlignment="1" applyProtection="1">
      <alignment horizontal="right"/>
      <protection locked="0"/>
    </xf>
    <xf numFmtId="0" fontId="35" fillId="5" borderId="36" xfId="0" applyFont="1" applyFill="1" applyBorder="1" applyAlignment="1" applyProtection="1">
      <alignment horizontal="right"/>
      <protection locked="0"/>
    </xf>
    <xf numFmtId="0" fontId="35" fillId="5" borderId="57" xfId="0" applyFont="1" applyFill="1" applyBorder="1" applyAlignment="1" applyProtection="1">
      <alignment horizontal="right"/>
      <protection locked="0"/>
    </xf>
    <xf numFmtId="0" fontId="35" fillId="5" borderId="8" xfId="0" applyFont="1" applyFill="1" applyBorder="1" applyAlignment="1" applyProtection="1">
      <alignment horizontal="right"/>
      <protection locked="0"/>
    </xf>
    <xf numFmtId="2" fontId="11" fillId="5" borderId="57" xfId="0" applyNumberFormat="1" applyFont="1" applyFill="1" applyBorder="1" applyAlignment="1" applyProtection="1">
      <alignment horizontal="right"/>
      <protection locked="0"/>
    </xf>
    <xf numFmtId="2" fontId="35" fillId="5" borderId="36" xfId="0" applyNumberFormat="1" applyFont="1" applyFill="1" applyBorder="1" applyAlignment="1" applyProtection="1">
      <alignment horizontal="right"/>
      <protection locked="0"/>
    </xf>
    <xf numFmtId="2" fontId="35" fillId="5" borderId="8" xfId="0" applyNumberFormat="1" applyFont="1" applyFill="1" applyBorder="1" applyAlignment="1" applyProtection="1">
      <alignment horizontal="right"/>
      <protection locked="0"/>
    </xf>
    <xf numFmtId="0" fontId="39" fillId="3" borderId="0" xfId="0" applyFont="1" applyFill="1" applyBorder="1" applyAlignment="1" applyProtection="1">
      <alignment horizontal="center" vertical="top" wrapText="1"/>
    </xf>
    <xf numFmtId="0" fontId="0" fillId="3" borderId="0" xfId="0" applyFill="1" applyBorder="1" applyAlignment="1" applyProtection="1">
      <alignment horizontal="left"/>
    </xf>
    <xf numFmtId="164" fontId="39" fillId="3" borderId="0" xfId="0" applyNumberFormat="1" applyFont="1" applyFill="1" applyBorder="1" applyAlignment="1" applyProtection="1">
      <alignment horizontal="right"/>
    </xf>
    <xf numFmtId="2" fontId="0" fillId="3" borderId="0" xfId="0" applyNumberFormat="1" applyFill="1" applyBorder="1" applyAlignment="1" applyProtection="1">
      <alignment horizontal="center"/>
    </xf>
    <xf numFmtId="0" fontId="39" fillId="3" borderId="22" xfId="0" applyFont="1" applyFill="1" applyBorder="1" applyProtection="1"/>
    <xf numFmtId="0" fontId="35" fillId="4" borderId="17" xfId="0" applyFont="1" applyFill="1" applyBorder="1" applyAlignment="1" applyProtection="1">
      <alignment horizontal="center"/>
    </xf>
    <xf numFmtId="0" fontId="35" fillId="4" borderId="50" xfId="0" applyFont="1" applyFill="1" applyBorder="1" applyAlignment="1" applyProtection="1">
      <alignment horizontal="center"/>
    </xf>
    <xf numFmtId="0" fontId="39" fillId="3" borderId="9" xfId="0" applyFont="1" applyFill="1" applyBorder="1" applyAlignment="1" applyProtection="1">
      <alignment horizontal="center" vertical="top" wrapText="1"/>
    </xf>
    <xf numFmtId="0" fontId="15" fillId="3" borderId="9" xfId="0" applyFont="1" applyFill="1" applyBorder="1" applyAlignment="1" applyProtection="1">
      <alignment horizontal="center" vertical="top" wrapText="1"/>
    </xf>
    <xf numFmtId="0" fontId="39" fillId="3" borderId="49" xfId="0" applyFont="1" applyFill="1" applyBorder="1" applyAlignment="1" applyProtection="1">
      <alignment horizontal="center" vertical="top" wrapText="1"/>
    </xf>
    <xf numFmtId="0" fontId="39" fillId="3" borderId="17" xfId="0" applyFont="1" applyFill="1" applyBorder="1" applyAlignment="1" applyProtection="1">
      <alignment horizontal="center"/>
    </xf>
    <xf numFmtId="1" fontId="35" fillId="4" borderId="34" xfId="0" applyNumberFormat="1" applyFont="1" applyFill="1" applyBorder="1" applyAlignment="1" applyProtection="1">
      <alignment horizontal="right"/>
    </xf>
    <xf numFmtId="0" fontId="11" fillId="3" borderId="6" xfId="0" applyFont="1" applyFill="1" applyBorder="1" applyAlignment="1" applyProtection="1">
      <alignment horizontal="left"/>
    </xf>
    <xf numFmtId="1" fontId="35" fillId="7" borderId="13" xfId="0" applyNumberFormat="1" applyFont="1" applyFill="1" applyBorder="1" applyAlignment="1" applyProtection="1">
      <alignment horizontal="right"/>
    </xf>
    <xf numFmtId="1" fontId="35" fillId="7" borderId="34" xfId="0" applyNumberFormat="1" applyFont="1" applyFill="1" applyBorder="1" applyAlignment="1" applyProtection="1">
      <alignment horizontal="right"/>
    </xf>
    <xf numFmtId="164" fontId="11" fillId="4" borderId="57" xfId="0" applyNumberFormat="1" applyFont="1" applyFill="1" applyBorder="1" applyAlignment="1" applyProtection="1">
      <alignment horizontal="right"/>
    </xf>
    <xf numFmtId="164" fontId="35" fillId="7" borderId="34" xfId="0" applyNumberFormat="1" applyFont="1" applyFill="1" applyBorder="1" applyAlignment="1" applyProtection="1">
      <alignment horizontal="right"/>
    </xf>
    <xf numFmtId="0" fontId="36" fillId="0" borderId="0" xfId="0" applyFont="1" applyProtection="1"/>
    <xf numFmtId="1" fontId="39" fillId="4" borderId="17" xfId="0" applyNumberFormat="1" applyFont="1" applyFill="1" applyBorder="1" applyAlignment="1" applyProtection="1">
      <alignment horizontal="right"/>
    </xf>
    <xf numFmtId="164" fontId="35" fillId="4" borderId="57" xfId="0" applyNumberFormat="1" applyFont="1" applyFill="1" applyBorder="1" applyAlignment="1" applyProtection="1">
      <alignment horizontal="right"/>
    </xf>
    <xf numFmtId="0" fontId="35" fillId="7" borderId="34" xfId="0" applyFont="1" applyFill="1" applyBorder="1" applyAlignment="1" applyProtection="1">
      <alignment horizontal="right"/>
    </xf>
    <xf numFmtId="1" fontId="35" fillId="7" borderId="57" xfId="0" applyNumberFormat="1" applyFont="1" applyFill="1" applyBorder="1" applyAlignment="1" applyProtection="1">
      <alignment horizontal="right"/>
    </xf>
    <xf numFmtId="164" fontId="35" fillId="7" borderId="57" xfId="0" applyNumberFormat="1" applyFont="1" applyFill="1" applyBorder="1" applyAlignment="1" applyProtection="1">
      <alignment horizontal="right"/>
    </xf>
    <xf numFmtId="0" fontId="39" fillId="4" borderId="9" xfId="0" applyFont="1" applyFill="1" applyBorder="1" applyAlignment="1" applyProtection="1">
      <alignment horizontal="right"/>
    </xf>
    <xf numFmtId="1" fontId="39" fillId="4" borderId="9" xfId="0" applyNumberFormat="1" applyFont="1" applyFill="1" applyBorder="1" applyAlignment="1" applyProtection="1">
      <alignment horizontal="right"/>
    </xf>
    <xf numFmtId="164" fontId="39" fillId="4" borderId="50" xfId="0" applyNumberFormat="1" applyFont="1" applyFill="1" applyBorder="1" applyAlignment="1" applyProtection="1">
      <alignment horizontal="right"/>
    </xf>
    <xf numFmtId="0" fontId="73" fillId="3" borderId="0" xfId="0" applyFont="1" applyFill="1" applyProtection="1"/>
    <xf numFmtId="0" fontId="0" fillId="3" borderId="0" xfId="0" applyFill="1" applyAlignment="1" applyProtection="1">
      <alignment wrapText="1"/>
    </xf>
    <xf numFmtId="0" fontId="0" fillId="0" borderId="0" xfId="0" applyAlignment="1" applyProtection="1">
      <alignment wrapText="1"/>
    </xf>
    <xf numFmtId="1" fontId="35" fillId="5" borderId="34" xfId="0" applyNumberFormat="1" applyFont="1" applyFill="1" applyBorder="1" applyAlignment="1" applyProtection="1">
      <alignment horizontal="right"/>
      <protection locked="0"/>
    </xf>
    <xf numFmtId="1" fontId="35" fillId="5" borderId="13" xfId="0" applyNumberFormat="1" applyFont="1" applyFill="1" applyBorder="1" applyAlignment="1" applyProtection="1">
      <alignment horizontal="right"/>
      <protection locked="0"/>
    </xf>
    <xf numFmtId="1" fontId="11" fillId="5" borderId="36" xfId="0" applyNumberFormat="1" applyFont="1" applyFill="1" applyBorder="1" applyAlignment="1" applyProtection="1">
      <alignment horizontal="right"/>
      <protection locked="0"/>
    </xf>
    <xf numFmtId="0" fontId="35" fillId="5" borderId="65" xfId="0" applyNumberFormat="1" applyFont="1" applyFill="1" applyBorder="1" applyAlignment="1" applyProtection="1">
      <alignment horizontal="left"/>
      <protection locked="0"/>
    </xf>
    <xf numFmtId="0" fontId="35" fillId="5" borderId="40" xfId="0" applyNumberFormat="1" applyFont="1" applyFill="1" applyBorder="1" applyAlignment="1" applyProtection="1">
      <alignment horizontal="left"/>
      <protection locked="0"/>
    </xf>
    <xf numFmtId="0" fontId="11" fillId="5" borderId="40" xfId="0" applyNumberFormat="1" applyFont="1" applyFill="1" applyBorder="1" applyAlignment="1" applyProtection="1">
      <alignment horizontal="left"/>
      <protection locked="0"/>
    </xf>
    <xf numFmtId="0" fontId="39" fillId="5" borderId="50" xfId="0" applyNumberFormat="1" applyFont="1" applyFill="1" applyBorder="1" applyAlignment="1" applyProtection="1">
      <alignment horizontal="left"/>
      <protection locked="0"/>
    </xf>
    <xf numFmtId="0" fontId="35" fillId="5" borderId="63" xfId="0" applyNumberFormat="1" applyFont="1" applyFill="1" applyBorder="1" applyAlignment="1" applyProtection="1">
      <alignment horizontal="left"/>
      <protection locked="0"/>
    </xf>
    <xf numFmtId="0" fontId="35" fillId="5" borderId="35" xfId="0" applyNumberFormat="1" applyFont="1" applyFill="1" applyBorder="1" applyAlignment="1" applyProtection="1">
      <alignment horizontal="left"/>
      <protection locked="0"/>
    </xf>
    <xf numFmtId="0" fontId="39" fillId="5" borderId="49" xfId="0" applyNumberFormat="1" applyFont="1" applyFill="1" applyBorder="1" applyAlignment="1" applyProtection="1">
      <alignment horizontal="left"/>
      <protection locked="0"/>
    </xf>
    <xf numFmtId="1" fontId="35" fillId="5" borderId="57" xfId="0" applyNumberFormat="1" applyFont="1" applyFill="1" applyBorder="1" applyAlignment="1" applyProtection="1">
      <alignment horizontal="right"/>
      <protection locked="0"/>
    </xf>
    <xf numFmtId="1" fontId="35" fillId="5" borderId="8" xfId="0" applyNumberFormat="1" applyFont="1" applyFill="1" applyBorder="1" applyAlignment="1" applyProtection="1">
      <alignment horizontal="right"/>
      <protection locked="0"/>
    </xf>
    <xf numFmtId="0" fontId="39" fillId="3" borderId="0" xfId="0" applyFont="1" applyFill="1" applyBorder="1" applyAlignment="1" applyProtection="1">
      <alignment horizontal="center"/>
    </xf>
    <xf numFmtId="0" fontId="43" fillId="3" borderId="0" xfId="0" applyFont="1" applyFill="1" applyBorder="1" applyProtection="1"/>
    <xf numFmtId="0" fontId="45" fillId="3" borderId="0" xfId="0" applyFont="1" applyFill="1" applyBorder="1" applyProtection="1"/>
    <xf numFmtId="0" fontId="0" fillId="0" borderId="0" xfId="0" applyBorder="1" applyProtection="1"/>
    <xf numFmtId="0" fontId="35" fillId="4" borderId="55" xfId="0" applyFont="1" applyFill="1" applyBorder="1" applyAlignment="1" applyProtection="1">
      <alignment horizontal="center"/>
    </xf>
    <xf numFmtId="0" fontId="39" fillId="3" borderId="11" xfId="0" applyFont="1" applyFill="1" applyBorder="1" applyAlignment="1" applyProtection="1">
      <alignment horizontal="center" vertical="top" wrapText="1"/>
    </xf>
    <xf numFmtId="164" fontId="35" fillId="4" borderId="21" xfId="0" applyNumberFormat="1" applyFont="1" applyFill="1" applyBorder="1" applyProtection="1"/>
    <xf numFmtId="164" fontId="35" fillId="4" borderId="20" xfId="0" applyNumberFormat="1" applyFont="1" applyFill="1" applyBorder="1" applyProtection="1"/>
    <xf numFmtId="164" fontId="35" fillId="7" borderId="20" xfId="0" applyNumberFormat="1" applyFont="1" applyFill="1" applyBorder="1" applyProtection="1"/>
    <xf numFmtId="164" fontId="39" fillId="4" borderId="22" xfId="0" applyNumberFormat="1" applyFont="1" applyFill="1" applyBorder="1" applyProtection="1"/>
    <xf numFmtId="164" fontId="35" fillId="4" borderId="11" xfId="0" applyNumberFormat="1" applyFont="1" applyFill="1" applyBorder="1" applyProtection="1"/>
    <xf numFmtId="164" fontId="35" fillId="7" borderId="15" xfId="0" applyNumberFormat="1" applyFont="1" applyFill="1" applyBorder="1" applyProtection="1"/>
    <xf numFmtId="0" fontId="45" fillId="3" borderId="0" xfId="0" applyFont="1" applyFill="1" applyBorder="1" applyAlignment="1" applyProtection="1">
      <alignment horizontal="center" vertical="top" wrapText="1"/>
    </xf>
    <xf numFmtId="164" fontId="45" fillId="3" borderId="0" xfId="0" applyNumberFormat="1" applyFont="1" applyFill="1" applyBorder="1" applyAlignment="1" applyProtection="1">
      <alignment horizontal="right"/>
    </xf>
    <xf numFmtId="164" fontId="74" fillId="3" borderId="0" xfId="0" applyNumberFormat="1" applyFont="1" applyFill="1" applyBorder="1" applyAlignment="1" applyProtection="1">
      <alignment horizontal="right"/>
    </xf>
    <xf numFmtId="1" fontId="39" fillId="3" borderId="0" xfId="0" applyNumberFormat="1" applyFont="1" applyFill="1" applyBorder="1" applyAlignment="1" applyProtection="1">
      <alignment horizontal="right"/>
    </xf>
    <xf numFmtId="0" fontId="35" fillId="5" borderId="50" xfId="0" applyFont="1" applyFill="1" applyBorder="1" applyAlignment="1" applyProtection="1">
      <alignment horizontal="center"/>
      <protection locked="0"/>
    </xf>
    <xf numFmtId="0" fontId="39" fillId="3" borderId="50" xfId="0" applyFont="1" applyFill="1" applyBorder="1" applyAlignment="1" applyProtection="1">
      <alignment horizontal="center"/>
    </xf>
    <xf numFmtId="0" fontId="35" fillId="5" borderId="40" xfId="0" applyFont="1" applyFill="1" applyBorder="1" applyAlignment="1" applyProtection="1">
      <alignment horizontal="right"/>
      <protection locked="0"/>
    </xf>
    <xf numFmtId="0" fontId="35" fillId="5" borderId="14" xfId="0" applyFont="1" applyFill="1" applyBorder="1" applyAlignment="1" applyProtection="1">
      <alignment horizontal="right"/>
      <protection locked="0"/>
    </xf>
    <xf numFmtId="0" fontId="11" fillId="5" borderId="63" xfId="0" applyFont="1" applyFill="1" applyBorder="1" applyAlignment="1" applyProtection="1">
      <alignment horizontal="right"/>
      <protection locked="0"/>
    </xf>
    <xf numFmtId="1" fontId="39" fillId="4" borderId="50" xfId="0" applyNumberFormat="1" applyFont="1" applyFill="1" applyBorder="1" applyAlignment="1" applyProtection="1">
      <alignment horizontal="right"/>
    </xf>
    <xf numFmtId="0" fontId="35" fillId="5" borderId="63" xfId="0" applyFont="1" applyFill="1" applyBorder="1" applyAlignment="1" applyProtection="1">
      <alignment horizontal="right"/>
      <protection locked="0"/>
    </xf>
    <xf numFmtId="0" fontId="35" fillId="5" borderId="35" xfId="0" applyFont="1" applyFill="1" applyBorder="1" applyAlignment="1" applyProtection="1">
      <alignment horizontal="right"/>
      <protection locked="0"/>
    </xf>
    <xf numFmtId="1" fontId="39" fillId="4" borderId="49" xfId="0" applyNumberFormat="1" applyFont="1" applyFill="1" applyBorder="1" applyAlignment="1" applyProtection="1">
      <alignment horizontal="right"/>
    </xf>
    <xf numFmtId="0" fontId="35" fillId="4" borderId="22" xfId="0" applyFont="1" applyFill="1" applyBorder="1" applyAlignment="1" applyProtection="1">
      <alignment horizontal="center"/>
    </xf>
    <xf numFmtId="0" fontId="39" fillId="3" borderId="54" xfId="0" applyFont="1" applyFill="1" applyBorder="1" applyAlignment="1" applyProtection="1">
      <alignment horizontal="center" vertical="top" wrapText="1"/>
    </xf>
    <xf numFmtId="164" fontId="35" fillId="4" borderId="21" xfId="0" applyNumberFormat="1" applyFont="1" applyFill="1" applyBorder="1" applyAlignment="1" applyProtection="1">
      <alignment horizontal="right"/>
    </xf>
    <xf numFmtId="164" fontId="35" fillId="7" borderId="21" xfId="0" applyNumberFormat="1" applyFont="1" applyFill="1" applyBorder="1" applyAlignment="1" applyProtection="1">
      <alignment horizontal="right"/>
    </xf>
    <xf numFmtId="164" fontId="39" fillId="4" borderId="22" xfId="0" applyNumberFormat="1" applyFont="1" applyFill="1" applyBorder="1" applyAlignment="1" applyProtection="1">
      <alignment horizontal="right"/>
    </xf>
    <xf numFmtId="164" fontId="35" fillId="7" borderId="15" xfId="0" applyNumberFormat="1" applyFont="1" applyFill="1" applyBorder="1" applyAlignment="1" applyProtection="1">
      <alignment horizontal="right"/>
    </xf>
    <xf numFmtId="164" fontId="35" fillId="4" borderId="40" xfId="0" applyNumberFormat="1" applyFont="1" applyFill="1" applyBorder="1" applyAlignment="1" applyProtection="1">
      <alignment horizontal="right"/>
    </xf>
    <xf numFmtId="164" fontId="35" fillId="4" borderId="20" xfId="0" applyNumberFormat="1" applyFont="1" applyFill="1" applyBorder="1" applyAlignment="1" applyProtection="1">
      <alignment horizontal="right"/>
    </xf>
    <xf numFmtId="164" fontId="35" fillId="4" borderId="14" xfId="0" applyNumberFormat="1" applyFont="1" applyFill="1" applyBorder="1" applyAlignment="1" applyProtection="1">
      <alignment horizontal="right"/>
    </xf>
    <xf numFmtId="164" fontId="11" fillId="4" borderId="15" xfId="0" applyNumberFormat="1" applyFont="1" applyFill="1" applyBorder="1" applyAlignment="1" applyProtection="1">
      <alignment horizontal="right"/>
    </xf>
    <xf numFmtId="164" fontId="11" fillId="4" borderId="63" xfId="0" applyNumberFormat="1" applyFont="1" applyFill="1" applyBorder="1" applyAlignment="1" applyProtection="1">
      <alignment horizontal="right"/>
    </xf>
    <xf numFmtId="1" fontId="39" fillId="4" borderId="22" xfId="0" applyNumberFormat="1" applyFont="1" applyFill="1" applyBorder="1" applyAlignment="1" applyProtection="1">
      <alignment horizontal="right"/>
    </xf>
    <xf numFmtId="164" fontId="35" fillId="4" borderId="15" xfId="0" applyNumberFormat="1" applyFont="1" applyFill="1" applyBorder="1" applyAlignment="1" applyProtection="1">
      <alignment horizontal="right"/>
    </xf>
    <xf numFmtId="164" fontId="35" fillId="4" borderId="76" xfId="0" applyNumberFormat="1" applyFont="1" applyFill="1" applyBorder="1" applyAlignment="1" applyProtection="1">
      <alignment horizontal="right"/>
    </xf>
    <xf numFmtId="164" fontId="35" fillId="4" borderId="12" xfId="0" applyNumberFormat="1" applyFont="1" applyFill="1" applyBorder="1" applyAlignment="1" applyProtection="1">
      <alignment horizontal="right"/>
    </xf>
    <xf numFmtId="164" fontId="35" fillId="4" borderId="35" xfId="0" applyNumberFormat="1" applyFont="1" applyFill="1" applyBorder="1" applyAlignment="1" applyProtection="1">
      <alignment horizontal="right"/>
    </xf>
    <xf numFmtId="164" fontId="39" fillId="4" borderId="54" xfId="0" applyNumberFormat="1" applyFont="1" applyFill="1" applyBorder="1" applyAlignment="1" applyProtection="1">
      <alignment horizontal="right"/>
    </xf>
    <xf numFmtId="164" fontId="49" fillId="4" borderId="49" xfId="0" applyNumberFormat="1" applyFont="1" applyFill="1" applyBorder="1" applyAlignment="1" applyProtection="1">
      <alignment horizontal="right"/>
    </xf>
    <xf numFmtId="1" fontId="39" fillId="4" borderId="54" xfId="0" applyNumberFormat="1" applyFont="1" applyFill="1" applyBorder="1" applyAlignment="1" applyProtection="1">
      <alignment horizontal="right"/>
    </xf>
    <xf numFmtId="49" fontId="35" fillId="5" borderId="13" xfId="0" applyNumberFormat="1" applyFont="1" applyFill="1" applyBorder="1" applyAlignment="1" applyProtection="1">
      <alignment horizontal="left"/>
      <protection locked="0"/>
    </xf>
    <xf numFmtId="0" fontId="0" fillId="3" borderId="17" xfId="0" applyFill="1" applyBorder="1" applyProtection="1"/>
    <xf numFmtId="0" fontId="35" fillId="3" borderId="22" xfId="0" applyFont="1" applyFill="1" applyBorder="1" applyAlignment="1" applyProtection="1">
      <alignment horizontal="center"/>
    </xf>
    <xf numFmtId="0" fontId="39" fillId="3" borderId="51" xfId="0" applyFont="1" applyFill="1" applyBorder="1" applyAlignment="1" applyProtection="1">
      <alignment vertical="top"/>
    </xf>
    <xf numFmtId="0" fontId="39" fillId="3" borderId="34" xfId="0" applyFont="1" applyFill="1" applyBorder="1" applyAlignment="1" applyProtection="1">
      <alignment horizontal="center" wrapText="1"/>
    </xf>
    <xf numFmtId="0" fontId="39" fillId="3" borderId="66" xfId="0" applyFont="1" applyFill="1" applyBorder="1" applyAlignment="1" applyProtection="1">
      <alignment horizontal="center" vertical="top" wrapText="1"/>
    </xf>
    <xf numFmtId="0" fontId="39" fillId="3" borderId="21" xfId="0" applyFont="1" applyFill="1" applyBorder="1" applyAlignment="1" applyProtection="1">
      <alignment horizontal="center" vertical="top" wrapText="1"/>
    </xf>
    <xf numFmtId="0" fontId="39" fillId="3" borderId="52" xfId="0" applyFont="1" applyFill="1" applyBorder="1" applyAlignment="1" applyProtection="1">
      <alignment horizontal="center" vertical="top" wrapText="1"/>
    </xf>
    <xf numFmtId="0" fontId="39" fillId="3" borderId="1" xfId="0" applyFont="1" applyFill="1" applyBorder="1" applyAlignment="1" applyProtection="1">
      <alignment vertical="top"/>
    </xf>
    <xf numFmtId="0" fontId="39" fillId="3" borderId="9" xfId="0" applyFont="1" applyFill="1" applyBorder="1" applyAlignment="1" applyProtection="1">
      <alignment horizontal="center" vertical="top"/>
    </xf>
    <xf numFmtId="0" fontId="39" fillId="3" borderId="8" xfId="0" applyFont="1" applyFill="1" applyBorder="1" applyAlignment="1" applyProtection="1">
      <alignment horizontal="center" vertical="top"/>
    </xf>
    <xf numFmtId="0" fontId="39" fillId="3" borderId="2" xfId="0" applyFont="1" applyFill="1" applyBorder="1" applyAlignment="1" applyProtection="1">
      <alignment horizontal="center" vertical="top"/>
    </xf>
    <xf numFmtId="0" fontId="39" fillId="3" borderId="49" xfId="0" applyFont="1" applyFill="1" applyBorder="1" applyAlignment="1" applyProtection="1">
      <alignment horizontal="center" vertical="top"/>
    </xf>
    <xf numFmtId="0" fontId="39" fillId="3" borderId="0" xfId="0" applyFont="1" applyFill="1" applyBorder="1" applyAlignment="1" applyProtection="1">
      <alignment horizontal="center" vertical="top"/>
    </xf>
    <xf numFmtId="0" fontId="35" fillId="3" borderId="0" xfId="0" applyFont="1" applyFill="1" applyBorder="1" applyAlignment="1" applyProtection="1">
      <alignment horizontal="right"/>
    </xf>
    <xf numFmtId="164" fontId="35" fillId="7" borderId="40" xfId="0" applyNumberFormat="1" applyFont="1" applyFill="1" applyBorder="1" applyAlignment="1" applyProtection="1">
      <alignment horizontal="right"/>
    </xf>
    <xf numFmtId="0" fontId="39" fillId="4" borderId="50" xfId="0" applyFont="1" applyFill="1" applyBorder="1" applyAlignment="1" applyProtection="1">
      <alignment horizontal="right"/>
    </xf>
    <xf numFmtId="164" fontId="35" fillId="4" borderId="22" xfId="0" applyNumberFormat="1" applyFont="1" applyFill="1" applyBorder="1" applyAlignment="1" applyProtection="1">
      <alignment horizontal="right"/>
    </xf>
    <xf numFmtId="164" fontId="35" fillId="4" borderId="17" xfId="0" applyNumberFormat="1" applyFont="1" applyFill="1" applyBorder="1" applyAlignment="1" applyProtection="1">
      <alignment horizontal="right"/>
    </xf>
    <xf numFmtId="164" fontId="35" fillId="4" borderId="50" xfId="0" applyNumberFormat="1" applyFont="1" applyFill="1" applyBorder="1" applyAlignment="1" applyProtection="1">
      <alignment horizontal="right"/>
    </xf>
    <xf numFmtId="164" fontId="35" fillId="4" borderId="11" xfId="0" applyNumberFormat="1" applyFont="1" applyFill="1" applyBorder="1" applyAlignment="1" applyProtection="1">
      <alignment horizontal="right"/>
    </xf>
    <xf numFmtId="164" fontId="35" fillId="4" borderId="5" xfId="0" applyNumberFormat="1" applyFont="1" applyFill="1" applyBorder="1" applyAlignment="1" applyProtection="1">
      <alignment horizontal="right"/>
    </xf>
    <xf numFmtId="164" fontId="35" fillId="4" borderId="65" xfId="0" applyNumberFormat="1" applyFont="1" applyFill="1" applyBorder="1" applyAlignment="1" applyProtection="1">
      <alignment horizontal="right"/>
    </xf>
    <xf numFmtId="164" fontId="35" fillId="7" borderId="12" xfId="0" applyNumberFormat="1" applyFont="1" applyFill="1" applyBorder="1" applyAlignment="1" applyProtection="1">
      <alignment horizontal="right"/>
    </xf>
    <xf numFmtId="164" fontId="35" fillId="7" borderId="8" xfId="0" applyNumberFormat="1" applyFont="1" applyFill="1" applyBorder="1" applyAlignment="1" applyProtection="1">
      <alignment horizontal="right"/>
    </xf>
    <xf numFmtId="164" fontId="35" fillId="7" borderId="35" xfId="0" applyNumberFormat="1" applyFont="1" applyFill="1" applyBorder="1" applyAlignment="1" applyProtection="1">
      <alignment horizontal="right"/>
    </xf>
    <xf numFmtId="0" fontId="39" fillId="3" borderId="0" xfId="0" applyFont="1" applyFill="1" applyBorder="1" applyAlignment="1" applyProtection="1">
      <alignment horizontal="right"/>
    </xf>
    <xf numFmtId="2" fontId="35" fillId="4" borderId="40" xfId="0" applyNumberFormat="1" applyFont="1" applyFill="1" applyBorder="1" applyAlignment="1" applyProtection="1">
      <alignment horizontal="center"/>
    </xf>
    <xf numFmtId="0" fontId="35" fillId="4" borderId="11" xfId="0" applyFont="1" applyFill="1" applyBorder="1" applyAlignment="1" applyProtection="1">
      <alignment horizontal="center"/>
    </xf>
    <xf numFmtId="0" fontId="35" fillId="4" borderId="20" xfId="0" applyFont="1" applyFill="1" applyBorder="1" applyAlignment="1" applyProtection="1">
      <alignment horizontal="center"/>
    </xf>
    <xf numFmtId="0" fontId="35" fillId="4" borderId="12" xfId="0" applyFont="1" applyFill="1" applyBorder="1" applyAlignment="1" applyProtection="1">
      <alignment horizontal="center"/>
    </xf>
    <xf numFmtId="0" fontId="44" fillId="0" borderId="0" xfId="0" applyFont="1" applyFill="1" applyProtection="1"/>
    <xf numFmtId="0" fontId="35" fillId="5" borderId="21" xfId="0" applyFont="1" applyFill="1" applyBorder="1" applyAlignment="1" applyProtection="1">
      <alignment horizontal="center"/>
      <protection locked="0"/>
    </xf>
    <xf numFmtId="0" fontId="35" fillId="5" borderId="20" xfId="0" applyFont="1" applyFill="1" applyBorder="1" applyAlignment="1" applyProtection="1">
      <alignment horizontal="center"/>
      <protection locked="0"/>
    </xf>
    <xf numFmtId="0" fontId="35" fillId="5" borderId="12" xfId="0" applyFont="1" applyFill="1" applyBorder="1" applyAlignment="1" applyProtection="1">
      <alignment horizontal="center"/>
      <protection locked="0"/>
    </xf>
    <xf numFmtId="0" fontId="35" fillId="5" borderId="11" xfId="0" applyFont="1" applyFill="1" applyBorder="1" applyAlignment="1" applyProtection="1">
      <alignment horizontal="center"/>
      <protection locked="0"/>
    </xf>
    <xf numFmtId="0" fontId="44" fillId="3" borderId="0" xfId="0" applyFont="1" applyFill="1" applyBorder="1" applyAlignment="1" applyProtection="1"/>
    <xf numFmtId="0" fontId="39" fillId="3" borderId="22" xfId="0" applyFont="1" applyFill="1" applyBorder="1" applyAlignment="1" applyProtection="1">
      <alignment horizontal="center" wrapText="1"/>
    </xf>
    <xf numFmtId="0" fontId="44" fillId="3" borderId="2" xfId="0" applyFont="1" applyFill="1" applyBorder="1" applyAlignment="1" applyProtection="1">
      <alignment wrapText="1"/>
    </xf>
    <xf numFmtId="0" fontId="39" fillId="3" borderId="0" xfId="0" applyFont="1" applyFill="1" applyBorder="1" applyAlignment="1" applyProtection="1">
      <alignment horizontal="center" wrapText="1"/>
    </xf>
    <xf numFmtId="0" fontId="40" fillId="3" borderId="0" xfId="0" applyFont="1" applyFill="1" applyBorder="1" applyAlignment="1" applyProtection="1">
      <alignment horizontal="center"/>
    </xf>
    <xf numFmtId="0" fontId="15" fillId="3" borderId="25" xfId="0" applyFont="1" applyFill="1" applyBorder="1" applyAlignment="1" applyProtection="1">
      <alignment horizontal="center" wrapText="1"/>
    </xf>
    <xf numFmtId="0" fontId="56" fillId="3" borderId="12" xfId="0" applyFont="1" applyFill="1" applyBorder="1" applyAlignment="1" applyProtection="1">
      <alignment horizontal="center"/>
    </xf>
    <xf numFmtId="164" fontId="11" fillId="8" borderId="20" xfId="0" applyNumberFormat="1" applyFont="1" applyFill="1" applyBorder="1" applyProtection="1"/>
    <xf numFmtId="0" fontId="35" fillId="8" borderId="63" xfId="0" applyFont="1" applyFill="1" applyBorder="1" applyAlignment="1" applyProtection="1"/>
    <xf numFmtId="1" fontId="11" fillId="4" borderId="20" xfId="0" applyNumberFormat="1" applyFont="1" applyFill="1" applyBorder="1" applyProtection="1"/>
    <xf numFmtId="164" fontId="11" fillId="4" borderId="78" xfId="0" applyNumberFormat="1" applyFont="1" applyFill="1" applyBorder="1" applyAlignment="1" applyProtection="1">
      <alignment horizontal="right"/>
    </xf>
    <xf numFmtId="164" fontId="11" fillId="4" borderId="12" xfId="0" applyNumberFormat="1" applyFont="1" applyFill="1" applyBorder="1" applyAlignment="1" applyProtection="1">
      <alignment horizontal="right"/>
    </xf>
    <xf numFmtId="164" fontId="15" fillId="4" borderId="22" xfId="0" applyNumberFormat="1" applyFont="1" applyFill="1" applyBorder="1" applyAlignment="1" applyProtection="1">
      <alignment horizontal="right"/>
    </xf>
    <xf numFmtId="0" fontId="39" fillId="3" borderId="26" xfId="0" applyFont="1" applyFill="1" applyBorder="1" applyAlignment="1" applyProtection="1">
      <alignment horizontal="center" wrapText="1"/>
    </xf>
    <xf numFmtId="0" fontId="40" fillId="3" borderId="4" xfId="0" applyFont="1" applyFill="1" applyBorder="1" applyAlignment="1" applyProtection="1">
      <alignment horizontal="center"/>
    </xf>
    <xf numFmtId="3" fontId="35" fillId="4" borderId="65" xfId="0" applyNumberFormat="1" applyFont="1" applyFill="1" applyBorder="1" applyProtection="1"/>
    <xf numFmtId="3" fontId="11" fillId="4" borderId="40" xfId="0" applyNumberFormat="1" applyFont="1" applyFill="1" applyBorder="1" applyProtection="1"/>
    <xf numFmtId="3" fontId="35" fillId="8" borderId="14" xfId="0" applyNumberFormat="1" applyFont="1" applyFill="1" applyBorder="1" applyProtection="1"/>
    <xf numFmtId="3" fontId="69" fillId="6" borderId="76" xfId="0" applyNumberFormat="1" applyFont="1" applyFill="1" applyBorder="1" applyProtection="1"/>
    <xf numFmtId="3" fontId="35" fillId="6" borderId="14" xfId="0" applyNumberFormat="1" applyFont="1" applyFill="1" applyBorder="1" applyProtection="1"/>
    <xf numFmtId="3" fontId="35" fillId="6" borderId="35" xfId="0" applyNumberFormat="1" applyFont="1" applyFill="1" applyBorder="1" applyProtection="1"/>
    <xf numFmtId="3" fontId="39" fillId="4" borderId="37" xfId="0" applyNumberFormat="1" applyFont="1" applyFill="1" applyBorder="1" applyProtection="1"/>
    <xf numFmtId="0" fontId="39" fillId="3" borderId="65" xfId="0" applyFont="1" applyFill="1" applyBorder="1" applyAlignment="1" applyProtection="1">
      <alignment horizontal="center" wrapText="1"/>
    </xf>
    <xf numFmtId="3" fontId="35" fillId="4" borderId="40" xfId="0" applyNumberFormat="1" applyFont="1" applyFill="1" applyBorder="1" applyAlignment="1" applyProtection="1">
      <alignment horizontal="right"/>
    </xf>
    <xf numFmtId="3" fontId="35" fillId="4" borderId="14" xfId="0" applyNumberFormat="1" applyFont="1" applyFill="1" applyBorder="1" applyAlignment="1" applyProtection="1">
      <alignment horizontal="right"/>
    </xf>
    <xf numFmtId="3" fontId="35" fillId="8" borderId="14" xfId="0" applyNumberFormat="1" applyFont="1" applyFill="1" applyBorder="1" applyAlignment="1" applyProtection="1">
      <alignment horizontal="right"/>
    </xf>
    <xf numFmtId="3" fontId="69" fillId="6" borderId="76" xfId="0" applyNumberFormat="1" applyFont="1" applyFill="1" applyBorder="1" applyAlignment="1" applyProtection="1">
      <alignment horizontal="right"/>
    </xf>
    <xf numFmtId="3" fontId="35" fillId="6" borderId="14" xfId="0" applyNumberFormat="1" applyFont="1" applyFill="1" applyBorder="1" applyAlignment="1" applyProtection="1">
      <alignment horizontal="right"/>
    </xf>
    <xf numFmtId="3" fontId="35" fillId="6" borderId="35" xfId="0" applyNumberFormat="1" applyFont="1" applyFill="1" applyBorder="1" applyAlignment="1" applyProtection="1">
      <alignment horizontal="right"/>
    </xf>
    <xf numFmtId="3" fontId="39" fillId="4" borderId="49" xfId="0" applyNumberFormat="1" applyFont="1" applyFill="1" applyBorder="1" applyAlignment="1" applyProtection="1">
      <alignment horizontal="right"/>
    </xf>
    <xf numFmtId="0" fontId="39" fillId="3" borderId="11" xfId="0" applyFont="1" applyFill="1" applyBorder="1" applyAlignment="1" applyProtection="1">
      <alignment horizontal="center" wrapText="1"/>
    </xf>
    <xf numFmtId="164" fontId="35" fillId="8" borderId="20" xfId="0" applyNumberFormat="1" applyFont="1" applyFill="1" applyBorder="1" applyAlignment="1" applyProtection="1">
      <alignment horizontal="right"/>
    </xf>
    <xf numFmtId="1" fontId="35" fillId="4" borderId="20" xfId="0" applyNumberFormat="1" applyFont="1" applyFill="1" applyBorder="1" applyAlignment="1" applyProtection="1">
      <alignment horizontal="right"/>
    </xf>
    <xf numFmtId="3" fontId="35" fillId="4" borderId="14" xfId="0" applyNumberFormat="1" applyFont="1" applyFill="1" applyBorder="1" applyAlignment="1" applyProtection="1"/>
    <xf numFmtId="3" fontId="35" fillId="8" borderId="14" xfId="0" applyNumberFormat="1" applyFont="1" applyFill="1" applyBorder="1" applyAlignment="1" applyProtection="1"/>
    <xf numFmtId="3" fontId="69" fillId="6" borderId="76" xfId="0" applyNumberFormat="1" applyFont="1" applyFill="1" applyBorder="1" applyAlignment="1" applyProtection="1"/>
    <xf numFmtId="3" fontId="35" fillId="6" borderId="14" xfId="0" applyNumberFormat="1" applyFont="1" applyFill="1" applyBorder="1" applyAlignment="1" applyProtection="1"/>
    <xf numFmtId="3" fontId="35" fillId="6" borderId="35" xfId="0" applyNumberFormat="1" applyFont="1" applyFill="1" applyBorder="1" applyAlignment="1" applyProtection="1"/>
    <xf numFmtId="164" fontId="35" fillId="8" borderId="20" xfId="0" applyNumberFormat="1" applyFont="1" applyFill="1" applyBorder="1" applyProtection="1"/>
    <xf numFmtId="164" fontId="0" fillId="5" borderId="13" xfId="0" applyNumberFormat="1" applyFill="1" applyBorder="1" applyProtection="1">
      <protection locked="0"/>
    </xf>
    <xf numFmtId="164" fontId="35" fillId="3" borderId="0" xfId="0" applyNumberFormat="1" applyFont="1" applyFill="1" applyProtection="1"/>
    <xf numFmtId="164" fontId="35" fillId="5" borderId="13" xfId="0" applyNumberFormat="1" applyFont="1" applyFill="1" applyBorder="1" applyProtection="1">
      <protection locked="0"/>
    </xf>
    <xf numFmtId="164" fontId="35" fillId="0" borderId="13" xfId="0" applyNumberFormat="1" applyFont="1" applyFill="1" applyBorder="1" applyProtection="1">
      <protection locked="0"/>
    </xf>
    <xf numFmtId="164" fontId="35" fillId="3" borderId="64" xfId="0" applyNumberFormat="1" applyFont="1" applyFill="1" applyBorder="1" applyAlignment="1" applyProtection="1">
      <alignment horizontal="center"/>
    </xf>
    <xf numFmtId="164" fontId="39" fillId="3" borderId="5" xfId="0" applyNumberFormat="1" applyFont="1" applyFill="1" applyBorder="1" applyAlignment="1" applyProtection="1">
      <alignment horizontal="center" vertical="top" wrapText="1"/>
    </xf>
    <xf numFmtId="164" fontId="39" fillId="3" borderId="8" xfId="0" applyNumberFormat="1" applyFont="1" applyFill="1" applyBorder="1" applyAlignment="1" applyProtection="1">
      <alignment horizontal="center"/>
    </xf>
    <xf numFmtId="164" fontId="35" fillId="5" borderId="58" xfId="0" applyNumberFormat="1" applyFont="1" applyFill="1" applyBorder="1" applyProtection="1">
      <protection locked="0"/>
    </xf>
    <xf numFmtId="164" fontId="11" fillId="5" borderId="10" xfId="0" applyNumberFormat="1" applyFont="1" applyFill="1" applyBorder="1" applyProtection="1">
      <protection locked="0"/>
    </xf>
    <xf numFmtId="164" fontId="0" fillId="0" borderId="0" xfId="0" applyNumberFormat="1" applyProtection="1"/>
    <xf numFmtId="0" fontId="16" fillId="2" borderId="0" xfId="0" applyFont="1" applyFill="1" applyBorder="1" applyAlignment="1" applyProtection="1">
      <alignment horizontal="left"/>
    </xf>
    <xf numFmtId="0" fontId="0" fillId="0" borderId="0" xfId="0" applyAlignment="1" applyProtection="1">
      <alignment horizontal="left"/>
    </xf>
    <xf numFmtId="0" fontId="35" fillId="4" borderId="41" xfId="0" applyNumberFormat="1" applyFont="1" applyFill="1" applyBorder="1" applyAlignment="1" applyProtection="1">
      <alignment horizontal="left"/>
    </xf>
    <xf numFmtId="0" fontId="0" fillId="0" borderId="45" xfId="0" applyNumberFormat="1" applyBorder="1" applyAlignment="1" applyProtection="1">
      <alignment horizontal="left"/>
    </xf>
    <xf numFmtId="0" fontId="39" fillId="3" borderId="69" xfId="0" applyFont="1" applyFill="1" applyBorder="1" applyAlignment="1" applyProtection="1">
      <alignment horizontal="center" wrapText="1"/>
    </xf>
    <xf numFmtId="0" fontId="39" fillId="3" borderId="72" xfId="0" applyFont="1" applyFill="1" applyBorder="1" applyAlignment="1" applyProtection="1">
      <alignment horizontal="center" wrapText="1"/>
    </xf>
    <xf numFmtId="0" fontId="0" fillId="0" borderId="37" xfId="0" applyBorder="1" applyAlignment="1" applyProtection="1"/>
    <xf numFmtId="0" fontId="35" fillId="5" borderId="18" xfId="0" applyFont="1" applyFill="1" applyBorder="1" applyAlignment="1" applyProtection="1">
      <alignment horizontal="left"/>
      <protection locked="0"/>
    </xf>
    <xf numFmtId="0" fontId="0" fillId="0" borderId="46" xfId="0"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35" fillId="5" borderId="41" xfId="0" applyFont="1" applyFill="1" applyBorder="1" applyAlignment="1" applyProtection="1">
      <alignment horizontal="left"/>
      <protection locked="0"/>
    </xf>
    <xf numFmtId="0" fontId="0" fillId="0" borderId="45" xfId="0" applyBorder="1" applyAlignment="1" applyProtection="1">
      <alignment horizontal="left"/>
      <protection locked="0"/>
    </xf>
    <xf numFmtId="0" fontId="0" fillId="0" borderId="59" xfId="0" applyBorder="1" applyAlignment="1" applyProtection="1">
      <alignment horizontal="left"/>
      <protection locked="0"/>
    </xf>
    <xf numFmtId="0" fontId="0" fillId="0" borderId="70" xfId="0" applyBorder="1" applyAlignment="1" applyProtection="1">
      <alignment horizontal="left"/>
      <protection locked="0"/>
    </xf>
    <xf numFmtId="0" fontId="35" fillId="5" borderId="38" xfId="0" applyFont="1" applyFill="1" applyBorder="1" applyAlignment="1" applyProtection="1">
      <alignment horizontal="left"/>
      <protection locked="0"/>
    </xf>
    <xf numFmtId="0" fontId="0" fillId="0" borderId="47" xfId="0" applyBorder="1" applyAlignment="1" applyProtection="1">
      <alignment horizontal="left"/>
      <protection locked="0"/>
    </xf>
    <xf numFmtId="0" fontId="0" fillId="0" borderId="67" xfId="0" applyBorder="1" applyAlignment="1" applyProtection="1">
      <alignment horizontal="left"/>
      <protection locked="0"/>
    </xf>
    <xf numFmtId="0" fontId="0" fillId="0" borderId="71" xfId="0" applyBorder="1" applyAlignment="1" applyProtection="1">
      <alignment horizontal="left"/>
      <protection locked="0"/>
    </xf>
    <xf numFmtId="0" fontId="0" fillId="0" borderId="53" xfId="0" applyBorder="1" applyProtection="1"/>
    <xf numFmtId="0" fontId="0" fillId="0" borderId="37" xfId="0" applyBorder="1" applyProtection="1"/>
    <xf numFmtId="0" fontId="35" fillId="0" borderId="34" xfId="0" applyFont="1" applyBorder="1" applyAlignment="1" applyProtection="1">
      <alignment horizontal="left"/>
      <protection locked="0"/>
    </xf>
    <xf numFmtId="0" fontId="35" fillId="0" borderId="40" xfId="0" applyFont="1" applyBorder="1" applyAlignment="1" applyProtection="1">
      <alignment horizontal="left"/>
      <protection locked="0"/>
    </xf>
    <xf numFmtId="0" fontId="39" fillId="3" borderId="17" xfId="0" applyFont="1" applyFill="1" applyBorder="1" applyAlignment="1" applyProtection="1"/>
    <xf numFmtId="0" fontId="39" fillId="3" borderId="50" xfId="0" applyFont="1" applyFill="1" applyBorder="1" applyAlignment="1" applyProtection="1"/>
    <xf numFmtId="0" fontId="35" fillId="0" borderId="13" xfId="0" applyFont="1" applyBorder="1" applyAlignment="1" applyProtection="1">
      <alignment horizontal="left"/>
      <protection locked="0"/>
    </xf>
    <xf numFmtId="0" fontId="35" fillId="0" borderId="14" xfId="0" applyFont="1" applyBorder="1" applyAlignment="1" applyProtection="1">
      <alignment horizontal="left"/>
      <protection locked="0"/>
    </xf>
    <xf numFmtId="0" fontId="35" fillId="0" borderId="8" xfId="0" applyFont="1" applyBorder="1" applyAlignment="1" applyProtection="1">
      <alignment horizontal="left"/>
      <protection locked="0"/>
    </xf>
    <xf numFmtId="0" fontId="35" fillId="0" borderId="35" xfId="0" applyFont="1" applyBorder="1" applyAlignment="1" applyProtection="1">
      <alignment horizontal="left"/>
      <protection locked="0"/>
    </xf>
    <xf numFmtId="0" fontId="35" fillId="0" borderId="8" xfId="0" applyFont="1" applyBorder="1" applyAlignment="1" applyProtection="1">
      <protection locked="0"/>
    </xf>
    <xf numFmtId="0" fontId="35" fillId="0" borderId="35" xfId="0" applyFont="1" applyBorder="1" applyAlignment="1" applyProtection="1">
      <protection locked="0"/>
    </xf>
    <xf numFmtId="0" fontId="35" fillId="0" borderId="34" xfId="0" applyFont="1" applyBorder="1" applyAlignment="1" applyProtection="1">
      <protection locked="0"/>
    </xf>
    <xf numFmtId="0" fontId="35" fillId="0" borderId="40" xfId="0" applyFont="1" applyBorder="1" applyAlignment="1" applyProtection="1">
      <protection locked="0"/>
    </xf>
    <xf numFmtId="0" fontId="35" fillId="0" borderId="13" xfId="0" applyFont="1" applyBorder="1" applyAlignment="1" applyProtection="1">
      <protection locked="0"/>
    </xf>
    <xf numFmtId="0" fontId="35" fillId="0" borderId="14" xfId="0" applyFont="1" applyBorder="1" applyAlignment="1" applyProtection="1">
      <protection locked="0"/>
    </xf>
    <xf numFmtId="0" fontId="42" fillId="0" borderId="13" xfId="0" applyFont="1" applyFill="1" applyBorder="1" applyAlignment="1" applyProtection="1">
      <alignment horizontal="center"/>
      <protection locked="0"/>
    </xf>
    <xf numFmtId="49" fontId="11" fillId="0" borderId="41" xfId="0" applyNumberFormat="1" applyFont="1" applyFill="1" applyBorder="1" applyAlignment="1" applyProtection="1">
      <alignment horizontal="left"/>
      <protection locked="0"/>
    </xf>
    <xf numFmtId="49" fontId="36" fillId="0" borderId="59" xfId="0" applyNumberFormat="1" applyFont="1" applyBorder="1" applyAlignment="1" applyProtection="1">
      <alignment horizontal="left"/>
      <protection locked="0"/>
    </xf>
    <xf numFmtId="49" fontId="36" fillId="0" borderId="45" xfId="0" applyNumberFormat="1" applyFont="1" applyBorder="1" applyAlignment="1" applyProtection="1">
      <alignment horizontal="left"/>
      <protection locked="0"/>
    </xf>
    <xf numFmtId="49" fontId="11" fillId="0" borderId="59" xfId="0" applyNumberFormat="1" applyFont="1" applyBorder="1" applyAlignment="1" applyProtection="1">
      <alignment horizontal="left"/>
      <protection locked="0"/>
    </xf>
    <xf numFmtId="49" fontId="11" fillId="0" borderId="45" xfId="0" applyNumberFormat="1" applyFont="1" applyBorder="1" applyAlignment="1" applyProtection="1">
      <alignment horizontal="left"/>
      <protection locked="0"/>
    </xf>
    <xf numFmtId="49" fontId="11" fillId="0" borderId="41" xfId="0" applyNumberFormat="1" applyFont="1" applyFill="1" applyBorder="1" applyAlignment="1" applyProtection="1">
      <protection locked="0"/>
    </xf>
    <xf numFmtId="49" fontId="11" fillId="0" borderId="59" xfId="0" applyNumberFormat="1" applyFont="1" applyBorder="1" applyAlignment="1" applyProtection="1">
      <protection locked="0"/>
    </xf>
    <xf numFmtId="49" fontId="11" fillId="0" borderId="45" xfId="0" applyNumberFormat="1" applyFont="1" applyBorder="1" applyAlignment="1" applyProtection="1">
      <protection locked="0"/>
    </xf>
    <xf numFmtId="0" fontId="11" fillId="0" borderId="41" xfId="0" applyFont="1" applyFill="1" applyBorder="1" applyAlignment="1" applyProtection="1">
      <alignment horizontal="center"/>
      <protection locked="0"/>
    </xf>
    <xf numFmtId="0" fontId="36" fillId="0" borderId="59" xfId="0" applyFont="1" applyBorder="1" applyAlignment="1" applyProtection="1">
      <protection locked="0"/>
    </xf>
    <xf numFmtId="0" fontId="36" fillId="0" borderId="45" xfId="0" applyFont="1" applyBorder="1" applyAlignment="1" applyProtection="1">
      <protection locked="0"/>
    </xf>
    <xf numFmtId="0" fontId="11" fillId="0" borderId="41" xfId="0" applyFont="1" applyBorder="1" applyAlignment="1" applyProtection="1">
      <alignment horizontal="left"/>
      <protection locked="0"/>
    </xf>
    <xf numFmtId="0" fontId="11" fillId="0" borderId="59" xfId="0" applyFont="1" applyBorder="1" applyAlignment="1" applyProtection="1">
      <alignment horizontal="left"/>
      <protection locked="0"/>
    </xf>
    <xf numFmtId="0" fontId="11" fillId="0" borderId="45" xfId="0" applyFont="1" applyBorder="1" applyAlignment="1" applyProtection="1">
      <alignment horizontal="left"/>
      <protection locked="0"/>
    </xf>
    <xf numFmtId="0" fontId="35" fillId="0" borderId="45" xfId="0" applyFont="1" applyBorder="1" applyAlignment="1" applyProtection="1">
      <alignment horizontal="left"/>
      <protection locked="0"/>
    </xf>
    <xf numFmtId="0" fontId="11" fillId="0" borderId="41" xfId="0" applyFont="1" applyFill="1" applyBorder="1" applyAlignment="1" applyProtection="1">
      <alignment horizontal="left"/>
      <protection locked="0"/>
    </xf>
    <xf numFmtId="0" fontId="35" fillId="0" borderId="45" xfId="0" applyFont="1" applyFill="1" applyBorder="1" applyAlignment="1" applyProtection="1">
      <alignment horizontal="left"/>
      <protection locked="0"/>
    </xf>
    <xf numFmtId="49" fontId="11" fillId="5" borderId="41" xfId="0" applyNumberFormat="1" applyFont="1" applyFill="1" applyBorder="1" applyAlignment="1" applyProtection="1">
      <alignment horizontal="left"/>
      <protection locked="0"/>
    </xf>
    <xf numFmtId="0" fontId="36" fillId="0" borderId="59" xfId="0" applyFont="1" applyBorder="1" applyAlignment="1" applyProtection="1">
      <alignment horizontal="left"/>
      <protection locked="0"/>
    </xf>
    <xf numFmtId="0" fontId="36" fillId="0" borderId="45" xfId="0" applyFont="1" applyBorder="1" applyAlignment="1" applyProtection="1">
      <alignment horizontal="left"/>
      <protection locked="0"/>
    </xf>
    <xf numFmtId="0" fontId="35" fillId="5" borderId="41" xfId="0" applyFont="1" applyFill="1" applyBorder="1" applyAlignment="1" applyProtection="1">
      <protection locked="0"/>
    </xf>
    <xf numFmtId="0" fontId="35" fillId="5" borderId="59" xfId="0" applyFont="1" applyFill="1" applyBorder="1" applyAlignment="1" applyProtection="1">
      <protection locked="0"/>
    </xf>
    <xf numFmtId="0" fontId="35" fillId="5" borderId="70" xfId="0" applyFont="1" applyFill="1" applyBorder="1" applyAlignment="1" applyProtection="1">
      <protection locked="0"/>
    </xf>
    <xf numFmtId="0" fontId="39" fillId="3" borderId="0" xfId="0" applyFont="1" applyFill="1" applyBorder="1" applyAlignment="1" applyProtection="1"/>
    <xf numFmtId="0" fontId="35" fillId="8" borderId="41" xfId="0" applyFont="1" applyFill="1" applyBorder="1" applyAlignment="1" applyProtection="1"/>
    <xf numFmtId="0" fontId="35" fillId="8" borderId="59" xfId="0" applyFont="1" applyFill="1" applyBorder="1" applyAlignment="1" applyProtection="1"/>
    <xf numFmtId="0" fontId="35" fillId="8" borderId="70" xfId="0" applyFont="1" applyFill="1" applyBorder="1" applyAlignment="1" applyProtection="1"/>
    <xf numFmtId="0" fontId="35" fillId="5" borderId="3" xfId="0" applyFont="1" applyFill="1" applyBorder="1" applyAlignment="1" applyProtection="1">
      <protection locked="0"/>
    </xf>
    <xf numFmtId="0" fontId="35" fillId="5" borderId="2" xfId="0" applyFont="1" applyFill="1" applyBorder="1" applyAlignment="1" applyProtection="1">
      <protection locked="0"/>
    </xf>
    <xf numFmtId="0" fontId="35" fillId="5" borderId="4" xfId="0" applyFont="1" applyFill="1" applyBorder="1" applyAlignment="1" applyProtection="1">
      <protection locked="0"/>
    </xf>
    <xf numFmtId="0" fontId="39" fillId="5" borderId="9" xfId="0" applyFont="1" applyFill="1" applyBorder="1" applyAlignment="1" applyProtection="1">
      <protection locked="0"/>
    </xf>
    <xf numFmtId="0" fontId="39" fillId="5" borderId="49" xfId="0" applyFont="1" applyFill="1" applyBorder="1" applyAlignment="1" applyProtection="1">
      <protection locked="0"/>
    </xf>
    <xf numFmtId="0" fontId="35" fillId="3" borderId="0" xfId="0" applyFont="1" applyFill="1" applyBorder="1" applyAlignment="1" applyProtection="1"/>
    <xf numFmtId="0" fontId="35" fillId="8" borderId="41" xfId="0" applyFont="1" applyFill="1" applyBorder="1" applyAlignment="1" applyProtection="1">
      <alignment horizontal="center"/>
    </xf>
    <xf numFmtId="0" fontId="0" fillId="8" borderId="59" xfId="0" applyFill="1" applyBorder="1" applyAlignment="1" applyProtection="1">
      <alignment horizontal="center"/>
    </xf>
    <xf numFmtId="0" fontId="0" fillId="8" borderId="70" xfId="0" applyFill="1" applyBorder="1" applyAlignment="1" applyProtection="1">
      <alignment horizontal="center"/>
    </xf>
    <xf numFmtId="0" fontId="35" fillId="5" borderId="39" xfId="0" applyFont="1" applyFill="1" applyBorder="1" applyAlignment="1" applyProtection="1">
      <protection locked="0"/>
    </xf>
    <xf numFmtId="0" fontId="35" fillId="5" borderId="52" xfId="0" applyFont="1" applyFill="1" applyBorder="1" applyAlignment="1" applyProtection="1">
      <protection locked="0"/>
    </xf>
    <xf numFmtId="0" fontId="35" fillId="5" borderId="66" xfId="0" applyFont="1" applyFill="1" applyBorder="1" applyAlignment="1" applyProtection="1">
      <protection locked="0"/>
    </xf>
    <xf numFmtId="0" fontId="35" fillId="5" borderId="18" xfId="0" applyFont="1" applyFill="1" applyBorder="1" applyAlignment="1" applyProtection="1">
      <protection locked="0"/>
    </xf>
    <xf numFmtId="0" fontId="35" fillId="5" borderId="19" xfId="0" applyFont="1" applyFill="1" applyBorder="1" applyAlignment="1" applyProtection="1">
      <protection locked="0"/>
    </xf>
    <xf numFmtId="0" fontId="35" fillId="5" borderId="26" xfId="0" applyFont="1" applyFill="1" applyBorder="1" applyAlignment="1" applyProtection="1">
      <protection locked="0"/>
    </xf>
    <xf numFmtId="0" fontId="35" fillId="5" borderId="38" xfId="0" applyFont="1" applyFill="1" applyBorder="1" applyAlignment="1" applyProtection="1">
      <protection locked="0"/>
    </xf>
    <xf numFmtId="0" fontId="35" fillId="5" borderId="67" xfId="0" applyFont="1" applyFill="1" applyBorder="1" applyAlignment="1" applyProtection="1">
      <protection locked="0"/>
    </xf>
    <xf numFmtId="0" fontId="35" fillId="5" borderId="71" xfId="0" applyFont="1" applyFill="1" applyBorder="1" applyAlignment="1" applyProtection="1">
      <protection locked="0"/>
    </xf>
    <xf numFmtId="0" fontId="39" fillId="5" borderId="69" xfId="0" applyFont="1" applyFill="1" applyBorder="1" applyAlignment="1" applyProtection="1">
      <protection locked="0"/>
    </xf>
    <xf numFmtId="0" fontId="39" fillId="5" borderId="53" xfId="0" applyFont="1" applyFill="1" applyBorder="1" applyAlignment="1" applyProtection="1">
      <protection locked="0"/>
    </xf>
    <xf numFmtId="0" fontId="39" fillId="5" borderId="37" xfId="0" applyFont="1" applyFill="1" applyBorder="1" applyAlignment="1" applyProtection="1">
      <protection locked="0"/>
    </xf>
    <xf numFmtId="0" fontId="38" fillId="3" borderId="38" xfId="0" applyFont="1" applyFill="1" applyBorder="1" applyAlignment="1" applyProtection="1">
      <alignment horizontal="center"/>
    </xf>
    <xf numFmtId="0" fontId="0" fillId="0" borderId="67" xfId="0" applyBorder="1" applyAlignment="1" applyProtection="1">
      <alignment horizontal="center"/>
    </xf>
    <xf numFmtId="0" fontId="0" fillId="0" borderId="71" xfId="0" applyBorder="1" applyAlignment="1" applyProtection="1">
      <alignment horizontal="center"/>
    </xf>
    <xf numFmtId="0" fontId="39" fillId="3" borderId="5" xfId="0" applyFont="1" applyFill="1" applyBorder="1" applyAlignment="1" applyProtection="1">
      <alignment horizontal="center" wrapText="1"/>
    </xf>
    <xf numFmtId="0" fontId="39" fillId="3" borderId="65" xfId="0" applyFont="1" applyFill="1" applyBorder="1" applyAlignment="1" applyProtection="1">
      <alignment horizontal="center" wrapText="1"/>
    </xf>
    <xf numFmtId="0" fontId="35" fillId="8" borderId="56" xfId="0" applyFont="1" applyFill="1" applyBorder="1" applyAlignment="1" applyProtection="1"/>
    <xf numFmtId="0" fontId="35" fillId="8" borderId="0" xfId="0" applyFont="1" applyFill="1" applyBorder="1" applyAlignment="1" applyProtection="1"/>
    <xf numFmtId="0" fontId="35" fillId="8" borderId="7" xfId="0" applyFont="1" applyFill="1" applyBorder="1" applyAlignment="1" applyProtection="1"/>
    <xf numFmtId="0" fontId="43" fillId="5" borderId="41" xfId="0" applyFont="1" applyFill="1" applyBorder="1" applyAlignment="1" applyProtection="1">
      <protection locked="0"/>
    </xf>
    <xf numFmtId="0" fontId="43" fillId="5" borderId="59" xfId="0" applyFont="1" applyFill="1" applyBorder="1" applyAlignment="1" applyProtection="1">
      <protection locked="0"/>
    </xf>
    <xf numFmtId="0" fontId="43" fillId="5" borderId="70" xfId="0" applyFont="1" applyFill="1" applyBorder="1" applyAlignment="1" applyProtection="1">
      <protection locked="0"/>
    </xf>
    <xf numFmtId="0" fontId="35" fillId="4" borderId="41" xfId="0" applyFont="1" applyFill="1" applyBorder="1" applyAlignment="1" applyProtection="1">
      <alignment horizontal="left"/>
    </xf>
    <xf numFmtId="0" fontId="35" fillId="4" borderId="45" xfId="0" applyFont="1" applyFill="1" applyBorder="1" applyAlignment="1" applyProtection="1">
      <alignment horizontal="left"/>
    </xf>
    <xf numFmtId="0" fontId="39" fillId="3" borderId="18" xfId="0" applyFont="1" applyFill="1" applyBorder="1" applyAlignment="1" applyProtection="1">
      <alignment horizontal="center" wrapText="1"/>
    </xf>
    <xf numFmtId="0" fontId="39" fillId="3" borderId="19" xfId="0" applyFont="1" applyFill="1" applyBorder="1" applyAlignment="1" applyProtection="1">
      <alignment horizontal="center" wrapText="1"/>
    </xf>
    <xf numFmtId="0" fontId="39" fillId="3" borderId="26" xfId="0" applyFont="1" applyFill="1" applyBorder="1" applyAlignment="1" applyProtection="1">
      <alignment horizontal="center" wrapText="1"/>
    </xf>
    <xf numFmtId="0" fontId="42" fillId="5" borderId="41" xfId="0" applyFont="1" applyFill="1" applyBorder="1" applyAlignment="1" applyProtection="1">
      <alignment horizontal="left"/>
    </xf>
    <xf numFmtId="0" fontId="0" fillId="0" borderId="45" xfId="0" applyBorder="1" applyAlignment="1" applyProtection="1">
      <alignment horizontal="left"/>
    </xf>
    <xf numFmtId="0" fontId="35" fillId="5" borderId="41" xfId="0" applyFont="1" applyFill="1" applyBorder="1" applyAlignment="1" applyProtection="1">
      <alignment horizontal="left"/>
    </xf>
    <xf numFmtId="0" fontId="35" fillId="4" borderId="13" xfId="0" applyFont="1" applyFill="1" applyBorder="1" applyAlignment="1" applyProtection="1">
      <alignment horizontal="left"/>
    </xf>
    <xf numFmtId="0" fontId="0" fillId="0" borderId="60" xfId="0" applyFill="1" applyBorder="1" applyAlignment="1" applyProtection="1">
      <alignment vertical="top" wrapText="1"/>
      <protection locked="0"/>
    </xf>
    <xf numFmtId="0" fontId="0" fillId="0" borderId="61" xfId="0" applyBorder="1" applyAlignment="1" applyProtection="1">
      <alignment vertical="top" wrapText="1"/>
      <protection locked="0"/>
    </xf>
    <xf numFmtId="0" fontId="0" fillId="0" borderId="62" xfId="0" applyBorder="1" applyAlignment="1" applyProtection="1">
      <alignment vertical="top" wrapText="1"/>
      <protection locked="0"/>
    </xf>
    <xf numFmtId="0" fontId="0" fillId="0" borderId="56" xfId="0" applyBorder="1" applyAlignment="1" applyProtection="1">
      <alignment vertical="top" wrapText="1"/>
      <protection locked="0"/>
    </xf>
    <xf numFmtId="0" fontId="0" fillId="0" borderId="0" xfId="0" applyAlignment="1" applyProtection="1">
      <alignment vertical="top" wrapText="1"/>
      <protection locked="0"/>
    </xf>
    <xf numFmtId="0" fontId="0" fillId="0" borderId="44" xfId="0" applyBorder="1" applyAlignment="1" applyProtection="1">
      <alignment vertical="top" wrapText="1"/>
      <protection locked="0"/>
    </xf>
    <xf numFmtId="0" fontId="0" fillId="0" borderId="39"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58" xfId="0" applyBorder="1" applyAlignment="1" applyProtection="1">
      <alignment vertical="top" wrapText="1"/>
      <protection locked="0"/>
    </xf>
    <xf numFmtId="0" fontId="36" fillId="0" borderId="60" xfId="0" applyFont="1" applyFill="1" applyBorder="1" applyAlignment="1" applyProtection="1">
      <alignment horizontal="left" vertical="top" wrapText="1"/>
      <protection locked="0"/>
    </xf>
    <xf numFmtId="0" fontId="36" fillId="0" borderId="61" xfId="0" applyFont="1" applyFill="1" applyBorder="1" applyAlignment="1" applyProtection="1">
      <alignment horizontal="left" vertical="top" wrapText="1"/>
      <protection locked="0"/>
    </xf>
    <xf numFmtId="0" fontId="36" fillId="0" borderId="62" xfId="0" applyFont="1" applyFill="1" applyBorder="1" applyAlignment="1" applyProtection="1">
      <alignment horizontal="left" vertical="top" wrapText="1"/>
      <protection locked="0"/>
    </xf>
    <xf numFmtId="0" fontId="36" fillId="0" borderId="56"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top" wrapText="1"/>
      <protection locked="0"/>
    </xf>
    <xf numFmtId="0" fontId="36" fillId="0" borderId="44" xfId="0" applyFont="1" applyFill="1" applyBorder="1" applyAlignment="1" applyProtection="1">
      <alignment horizontal="left" vertical="top" wrapText="1"/>
      <protection locked="0"/>
    </xf>
    <xf numFmtId="0" fontId="36" fillId="0" borderId="39" xfId="0" applyFont="1" applyFill="1" applyBorder="1" applyAlignment="1" applyProtection="1">
      <alignment horizontal="left" vertical="top" wrapText="1"/>
      <protection locked="0"/>
    </xf>
    <xf numFmtId="0" fontId="36" fillId="0" borderId="52" xfId="0" applyFont="1" applyFill="1" applyBorder="1" applyAlignment="1" applyProtection="1">
      <alignment horizontal="left" vertical="top" wrapText="1"/>
      <protection locked="0"/>
    </xf>
    <xf numFmtId="0" fontId="36" fillId="0" borderId="58" xfId="0" applyFont="1" applyFill="1" applyBorder="1" applyAlignment="1" applyProtection="1">
      <alignment horizontal="left" vertical="top" wrapText="1"/>
      <protection locked="0"/>
    </xf>
    <xf numFmtId="0" fontId="39" fillId="3" borderId="33" xfId="0" applyFont="1" applyFill="1" applyBorder="1" applyAlignment="1" applyProtection="1">
      <alignment horizontal="left"/>
    </xf>
    <xf numFmtId="0" fontId="0" fillId="0" borderId="53" xfId="0" applyBorder="1" applyAlignment="1" applyProtection="1">
      <alignment horizontal="left"/>
    </xf>
    <xf numFmtId="0" fontId="0" fillId="0" borderId="37" xfId="0" applyBorder="1" applyAlignment="1" applyProtection="1">
      <alignment horizontal="left"/>
    </xf>
    <xf numFmtId="0" fontId="35" fillId="3" borderId="0" xfId="0" applyFont="1" applyFill="1" applyAlignment="1" applyProtection="1">
      <alignment wrapText="1"/>
    </xf>
    <xf numFmtId="0" fontId="0" fillId="0" borderId="0" xfId="0" applyAlignment="1" applyProtection="1">
      <alignment wrapText="1"/>
    </xf>
    <xf numFmtId="0" fontId="35" fillId="5" borderId="13" xfId="0" applyFont="1" applyFill="1" applyBorder="1" applyAlignment="1" applyProtection="1">
      <alignment horizontal="center"/>
      <protection locked="0"/>
    </xf>
    <xf numFmtId="0" fontId="0" fillId="0" borderId="60" xfId="0" applyFill="1" applyBorder="1" applyAlignment="1" applyProtection="1">
      <alignment horizontal="left" vertical="top" wrapText="1"/>
      <protection locked="0"/>
    </xf>
    <xf numFmtId="0" fontId="0" fillId="0" borderId="61" xfId="0" applyFill="1" applyBorder="1" applyAlignment="1" applyProtection="1">
      <alignment horizontal="left" vertical="top" wrapText="1"/>
      <protection locked="0"/>
    </xf>
    <xf numFmtId="0" fontId="0" fillId="0" borderId="62" xfId="0" applyFill="1" applyBorder="1" applyAlignment="1" applyProtection="1">
      <alignment horizontal="left" vertical="top" wrapText="1"/>
      <protection locked="0"/>
    </xf>
    <xf numFmtId="0" fontId="0" fillId="0" borderId="56"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44" xfId="0" applyFill="1" applyBorder="1" applyAlignment="1" applyProtection="1">
      <alignment horizontal="left" vertical="top" wrapText="1"/>
      <protection locked="0"/>
    </xf>
    <xf numFmtId="0" fontId="0" fillId="0" borderId="39" xfId="0" applyFill="1" applyBorder="1" applyAlignment="1" applyProtection="1">
      <alignment horizontal="left" vertical="top" wrapText="1"/>
      <protection locked="0"/>
    </xf>
    <xf numFmtId="0" fontId="0" fillId="0" borderId="52" xfId="0" applyFill="1" applyBorder="1" applyAlignment="1" applyProtection="1">
      <alignment horizontal="left" vertical="top" wrapText="1"/>
      <protection locked="0"/>
    </xf>
    <xf numFmtId="0" fontId="0" fillId="0" borderId="58" xfId="0" applyFill="1" applyBorder="1" applyAlignment="1" applyProtection="1">
      <alignment horizontal="left" vertical="top" wrapText="1"/>
      <protection locked="0"/>
    </xf>
    <xf numFmtId="0" fontId="35" fillId="4" borderId="41" xfId="0" applyFont="1" applyFill="1" applyBorder="1" applyAlignment="1" applyProtection="1">
      <alignment horizontal="left" wrapText="1"/>
    </xf>
    <xf numFmtId="0" fontId="0" fillId="0" borderId="59" xfId="0" applyBorder="1" applyAlignment="1" applyProtection="1">
      <alignment horizontal="left" wrapText="1"/>
    </xf>
    <xf numFmtId="0" fontId="0" fillId="0" borderId="45" xfId="0" applyBorder="1" applyAlignment="1" applyProtection="1">
      <alignment horizontal="left" wrapText="1"/>
    </xf>
    <xf numFmtId="0" fontId="39" fillId="0" borderId="42" xfId="0" applyFont="1" applyFill="1" applyBorder="1" applyAlignment="1" applyProtection="1">
      <alignment horizontal="left" vertical="top" wrapText="1"/>
      <protection locked="0"/>
    </xf>
    <xf numFmtId="0" fontId="0" fillId="0" borderId="59" xfId="0" applyFill="1" applyBorder="1" applyAlignment="1" applyProtection="1">
      <alignment horizontal="left" vertical="top" wrapText="1"/>
      <protection locked="0"/>
    </xf>
    <xf numFmtId="0" fontId="0" fillId="0" borderId="70" xfId="0" applyFill="1" applyBorder="1" applyAlignment="1" applyProtection="1">
      <alignment horizontal="left" vertical="top" wrapText="1"/>
      <protection locked="0"/>
    </xf>
    <xf numFmtId="0" fontId="39" fillId="0" borderId="33" xfId="0" applyFont="1" applyFill="1" applyBorder="1" applyAlignment="1" applyProtection="1">
      <alignment horizontal="left" vertical="top" wrapText="1"/>
      <protection locked="0"/>
    </xf>
    <xf numFmtId="0" fontId="0" fillId="0" borderId="53" xfId="0" applyFill="1" applyBorder="1" applyAlignment="1" applyProtection="1">
      <alignment horizontal="left" vertical="top" wrapText="1"/>
      <protection locked="0"/>
    </xf>
    <xf numFmtId="0" fontId="0" fillId="0" borderId="37" xfId="0" applyFill="1" applyBorder="1" applyAlignment="1" applyProtection="1">
      <alignment horizontal="left" vertical="top" wrapText="1"/>
      <protection locked="0"/>
    </xf>
    <xf numFmtId="0" fontId="39" fillId="0" borderId="43" xfId="0" applyFont="1" applyFill="1" applyBorder="1" applyAlignment="1" applyProtection="1">
      <alignment horizontal="left" vertical="top" wrapText="1"/>
      <protection locked="0"/>
    </xf>
    <xf numFmtId="0" fontId="39" fillId="0" borderId="67" xfId="0" applyFont="1" applyFill="1" applyBorder="1" applyAlignment="1" applyProtection="1">
      <alignment horizontal="left" vertical="top" wrapText="1"/>
      <protection locked="0"/>
    </xf>
    <xf numFmtId="0" fontId="39" fillId="0" borderId="71" xfId="0" applyFont="1" applyFill="1" applyBorder="1" applyAlignment="1" applyProtection="1">
      <alignment horizontal="left" vertical="top" wrapText="1"/>
      <protection locked="0"/>
    </xf>
    <xf numFmtId="0" fontId="39" fillId="0" borderId="51" xfId="0" applyFont="1" applyFill="1" applyBorder="1" applyAlignment="1" applyProtection="1">
      <alignment horizontal="left" vertical="top" wrapText="1"/>
      <protection locked="0"/>
    </xf>
    <xf numFmtId="0" fontId="0" fillId="0" borderId="66" xfId="0" applyFill="1" applyBorder="1" applyAlignment="1" applyProtection="1">
      <alignment horizontal="left" vertical="top" wrapText="1"/>
      <protection locked="0"/>
    </xf>
    <xf numFmtId="0" fontId="39" fillId="0" borderId="20" xfId="0" applyFont="1"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35" fillId="4" borderId="33" xfId="0" applyFont="1" applyFill="1" applyBorder="1" applyAlignment="1" applyProtection="1">
      <alignment horizontal="center"/>
    </xf>
    <xf numFmtId="0" fontId="0" fillId="0" borderId="53" xfId="0" applyBorder="1" applyAlignment="1" applyProtection="1">
      <alignment horizontal="center"/>
    </xf>
    <xf numFmtId="0" fontId="0" fillId="0" borderId="37" xfId="0" applyBorder="1" applyAlignment="1" applyProtection="1">
      <alignment horizontal="center"/>
    </xf>
    <xf numFmtId="0" fontId="39" fillId="3" borderId="25" xfId="0" applyFont="1" applyFill="1" applyBorder="1" applyAlignment="1" applyProtection="1">
      <alignment horizontal="center" vertical="top" wrapText="1"/>
    </xf>
    <xf numFmtId="0" fontId="0" fillId="0" borderId="19" xfId="0" applyBorder="1" applyAlignment="1" applyProtection="1">
      <alignment horizontal="center" vertical="top" wrapText="1"/>
    </xf>
    <xf numFmtId="0" fontId="0" fillId="0" borderId="26" xfId="0" applyBorder="1" applyAlignment="1" applyProtection="1">
      <alignment horizontal="center" vertical="top" wrapText="1"/>
    </xf>
    <xf numFmtId="0" fontId="39" fillId="3" borderId="51" xfId="0" applyFont="1" applyFill="1" applyBorder="1" applyAlignment="1" applyProtection="1">
      <alignment horizontal="center" vertical="top" wrapText="1"/>
    </xf>
    <xf numFmtId="0" fontId="0" fillId="0" borderId="52" xfId="0" applyBorder="1" applyAlignment="1" applyProtection="1">
      <alignment horizontal="center" vertical="top" wrapText="1"/>
    </xf>
    <xf numFmtId="0" fontId="0" fillId="0" borderId="66" xfId="0" applyBorder="1" applyAlignment="1" applyProtection="1">
      <alignment horizontal="center" vertical="top" wrapText="1"/>
    </xf>
    <xf numFmtId="0" fontId="39" fillId="0" borderId="25" xfId="0" applyFont="1" applyFill="1" applyBorder="1" applyAlignment="1" applyProtection="1">
      <alignment horizontal="left" vertical="top" wrapText="1"/>
      <protection locked="0"/>
    </xf>
    <xf numFmtId="0" fontId="0" fillId="0" borderId="19" xfId="0" applyFill="1" applyBorder="1" applyAlignment="1" applyProtection="1">
      <alignment horizontal="left" vertical="top" wrapText="1"/>
      <protection locked="0"/>
    </xf>
    <xf numFmtId="0" fontId="0" fillId="0" borderId="26" xfId="0" applyFill="1" applyBorder="1" applyAlignment="1" applyProtection="1">
      <alignment horizontal="left" vertical="top" wrapText="1"/>
      <protection locked="0"/>
    </xf>
    <xf numFmtId="0" fontId="0" fillId="4" borderId="59" xfId="0" applyFill="1" applyBorder="1" applyAlignment="1" applyProtection="1">
      <alignment horizontal="left"/>
    </xf>
    <xf numFmtId="0" fontId="0" fillId="4" borderId="45" xfId="0" applyFill="1" applyBorder="1" applyAlignment="1" applyProtection="1">
      <alignment horizontal="left"/>
    </xf>
    <xf numFmtId="0" fontId="35" fillId="5" borderId="59" xfId="0" applyFont="1" applyFill="1" applyBorder="1" applyAlignment="1" applyProtection="1">
      <alignment horizontal="left" wrapText="1"/>
      <protection locked="0"/>
    </xf>
    <xf numFmtId="0" fontId="0" fillId="0" borderId="70" xfId="0" applyBorder="1" applyAlignment="1" applyProtection="1">
      <alignment wrapText="1"/>
      <protection locked="0"/>
    </xf>
    <xf numFmtId="0" fontId="35" fillId="5" borderId="67" xfId="0" applyFont="1" applyFill="1" applyBorder="1" applyAlignment="1" applyProtection="1">
      <alignment horizontal="left" wrapText="1"/>
      <protection locked="0"/>
    </xf>
    <xf numFmtId="0" fontId="0" fillId="0" borderId="71" xfId="0" applyBorder="1" applyAlignment="1" applyProtection="1">
      <alignment wrapText="1"/>
      <protection locked="0"/>
    </xf>
    <xf numFmtId="0" fontId="39" fillId="3" borderId="64" xfId="0" applyFont="1" applyFill="1" applyBorder="1" applyAlignment="1" applyProtection="1">
      <alignment horizontal="center" wrapText="1"/>
    </xf>
    <xf numFmtId="0" fontId="0" fillId="0" borderId="34" xfId="0" applyBorder="1" applyAlignment="1" applyProtection="1">
      <alignment horizontal="center" wrapText="1"/>
    </xf>
    <xf numFmtId="0" fontId="39" fillId="3" borderId="30" xfId="0" applyFont="1" applyFill="1" applyBorder="1" applyAlignment="1" applyProtection="1">
      <alignment horizontal="center" vertical="top" wrapText="1"/>
    </xf>
    <xf numFmtId="0" fontId="0" fillId="0" borderId="24" xfId="0" applyBorder="1" applyAlignment="1" applyProtection="1">
      <alignment vertical="top" wrapText="1"/>
    </xf>
    <xf numFmtId="0" fontId="0" fillId="0" borderId="6" xfId="0" applyBorder="1" applyAlignment="1" applyProtection="1">
      <alignment vertical="top" wrapText="1"/>
    </xf>
    <xf numFmtId="0" fontId="0" fillId="0" borderId="7" xfId="0" applyBorder="1" applyAlignment="1" applyProtection="1">
      <alignment vertical="top" wrapText="1"/>
    </xf>
    <xf numFmtId="0" fontId="0" fillId="0" borderId="1" xfId="0" applyBorder="1" applyAlignment="1" applyProtection="1">
      <alignment vertical="top" wrapText="1"/>
    </xf>
    <xf numFmtId="0" fontId="0" fillId="0" borderId="4" xfId="0" applyBorder="1" applyAlignment="1" applyProtection="1">
      <alignment vertical="top" wrapText="1"/>
    </xf>
    <xf numFmtId="0" fontId="35" fillId="5" borderId="19" xfId="0" applyFont="1" applyFill="1" applyBorder="1" applyAlignment="1" applyProtection="1">
      <alignment horizontal="left" wrapText="1"/>
      <protection locked="0"/>
    </xf>
    <xf numFmtId="0" fontId="0" fillId="0" borderId="26" xfId="0" applyBorder="1" applyAlignment="1" applyProtection="1">
      <alignment wrapText="1"/>
      <protection locked="0"/>
    </xf>
    <xf numFmtId="0" fontId="38" fillId="3" borderId="30" xfId="0" applyFont="1" applyFill="1" applyBorder="1" applyAlignment="1" applyProtection="1">
      <alignment horizontal="center" wrapText="1"/>
    </xf>
    <xf numFmtId="0" fontId="0" fillId="0" borderId="48" xfId="0" applyBorder="1" applyAlignment="1" applyProtection="1">
      <alignment horizontal="center" wrapText="1"/>
    </xf>
    <xf numFmtId="0" fontId="0" fillId="0" borderId="6" xfId="0" applyBorder="1" applyAlignment="1" applyProtection="1">
      <alignment horizontal="center" wrapText="1"/>
    </xf>
    <xf numFmtId="0" fontId="0" fillId="0" borderId="44" xfId="0" applyBorder="1" applyAlignment="1" applyProtection="1">
      <alignment horizontal="center" wrapText="1"/>
    </xf>
    <xf numFmtId="0" fontId="0" fillId="0" borderId="1" xfId="0" applyBorder="1" applyAlignment="1" applyProtection="1">
      <alignment horizontal="center" wrapText="1"/>
    </xf>
    <xf numFmtId="0" fontId="0" fillId="0" borderId="10" xfId="0" applyBorder="1" applyAlignment="1" applyProtection="1">
      <alignment horizontal="center" wrapText="1"/>
    </xf>
    <xf numFmtId="0" fontId="39" fillId="3" borderId="68" xfId="0" applyFont="1" applyFill="1" applyBorder="1" applyAlignment="1" applyProtection="1">
      <alignment horizontal="center" wrapText="1"/>
    </xf>
    <xf numFmtId="0" fontId="0" fillId="0" borderId="40" xfId="0" applyBorder="1" applyAlignment="1" applyProtection="1">
      <alignment horizontal="center" wrapText="1"/>
    </xf>
    <xf numFmtId="0" fontId="39" fillId="3" borderId="55" xfId="0" applyFont="1" applyFill="1" applyBorder="1" applyAlignment="1" applyProtection="1">
      <alignment horizontal="center" wrapText="1"/>
    </xf>
    <xf numFmtId="0" fontId="0" fillId="0" borderId="21" xfId="0" applyBorder="1" applyAlignment="1" applyProtection="1">
      <alignment horizontal="center" wrapText="1"/>
    </xf>
    <xf numFmtId="0" fontId="38" fillId="3" borderId="55" xfId="0" applyFont="1" applyFill="1" applyBorder="1" applyAlignment="1" applyProtection="1">
      <alignment horizontal="center" wrapText="1"/>
    </xf>
    <xf numFmtId="0" fontId="0" fillId="0" borderId="54" xfId="0" applyBorder="1" applyAlignment="1" applyProtection="1">
      <alignment horizontal="center" wrapText="1"/>
    </xf>
    <xf numFmtId="0" fontId="0" fillId="0" borderId="9" xfId="0" applyBorder="1" applyAlignment="1" applyProtection="1">
      <alignment horizontal="center" wrapText="1"/>
    </xf>
    <xf numFmtId="0" fontId="0" fillId="0" borderId="49" xfId="0" applyBorder="1" applyAlignment="1" applyProtection="1">
      <alignment horizontal="center" wrapText="1"/>
    </xf>
    <xf numFmtId="0" fontId="39" fillId="3" borderId="75" xfId="0" applyFont="1" applyFill="1" applyBorder="1" applyAlignment="1" applyProtection="1">
      <alignment horizontal="center" wrapText="1"/>
    </xf>
    <xf numFmtId="0" fontId="0" fillId="0" borderId="32" xfId="0" applyBorder="1" applyAlignment="1" applyProtection="1">
      <alignment horizontal="center" wrapText="1"/>
    </xf>
    <xf numFmtId="0" fontId="0" fillId="0" borderId="24" xfId="0" applyBorder="1" applyAlignment="1" applyProtection="1">
      <alignment horizontal="center" wrapText="1"/>
    </xf>
    <xf numFmtId="0" fontId="0" fillId="0" borderId="7" xfId="0" applyBorder="1" applyAlignment="1" applyProtection="1">
      <alignment horizontal="center" wrapText="1"/>
    </xf>
    <xf numFmtId="0" fontId="0" fillId="0" borderId="4" xfId="0" applyBorder="1" applyAlignment="1" applyProtection="1">
      <alignment horizontal="center" wrapText="1"/>
    </xf>
    <xf numFmtId="0" fontId="38" fillId="3" borderId="55" xfId="0" applyFont="1" applyFill="1" applyBorder="1" applyAlignment="1" applyProtection="1">
      <alignment horizontal="center"/>
    </xf>
    <xf numFmtId="0" fontId="0" fillId="0" borderId="54" xfId="0" applyBorder="1" applyAlignment="1" applyProtection="1">
      <alignment horizontal="center"/>
    </xf>
    <xf numFmtId="0" fontId="39" fillId="3" borderId="64" xfId="0" applyFont="1" applyFill="1" applyBorder="1" applyAlignment="1" applyProtection="1">
      <alignment horizontal="center"/>
    </xf>
    <xf numFmtId="0" fontId="0" fillId="0" borderId="9" xfId="0" applyBorder="1" applyAlignment="1" applyProtection="1">
      <alignment horizontal="center"/>
    </xf>
    <xf numFmtId="0" fontId="35" fillId="5" borderId="13" xfId="0" applyFont="1" applyFill="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39" fillId="3" borderId="54" xfId="0" applyFont="1" applyFill="1" applyBorder="1" applyAlignment="1" applyProtection="1">
      <alignment horizontal="center" wrapText="1"/>
    </xf>
    <xf numFmtId="0" fontId="0" fillId="0" borderId="49" xfId="0" applyBorder="1" applyAlignment="1" applyProtection="1">
      <alignment horizontal="center"/>
    </xf>
    <xf numFmtId="0" fontId="35" fillId="5"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0" fontId="0" fillId="0" borderId="40" xfId="0" applyBorder="1" applyAlignment="1" applyProtection="1">
      <alignment horizontal="left"/>
      <protection locked="0"/>
    </xf>
    <xf numFmtId="0" fontId="35" fillId="5" borderId="8" xfId="0" applyFont="1" applyFill="1" applyBorder="1" applyAlignment="1" applyProtection="1">
      <alignment horizontal="left"/>
      <protection locked="0"/>
    </xf>
    <xf numFmtId="0" fontId="0" fillId="0" borderId="8" xfId="0" applyBorder="1" applyAlignment="1" applyProtection="1">
      <alignment horizontal="left"/>
      <protection locked="0"/>
    </xf>
    <xf numFmtId="0" fontId="0" fillId="0" borderId="35" xfId="0" applyBorder="1" applyAlignment="1" applyProtection="1">
      <alignment horizontal="left"/>
      <protection locked="0"/>
    </xf>
    <xf numFmtId="0" fontId="39" fillId="3" borderId="30" xfId="0" applyFont="1" applyFill="1" applyBorder="1" applyAlignment="1" applyProtection="1">
      <alignment horizontal="center" wrapText="1"/>
    </xf>
    <xf numFmtId="0" fontId="0" fillId="0" borderId="23" xfId="0" applyBorder="1" applyAlignment="1" applyProtection="1">
      <alignment horizontal="center"/>
    </xf>
    <xf numFmtId="0" fontId="0" fillId="0" borderId="24" xfId="0" applyBorder="1" applyAlignment="1" applyProtection="1">
      <alignment horizontal="center"/>
    </xf>
    <xf numFmtId="0" fontId="39" fillId="3" borderId="15" xfId="0" applyFont="1" applyFill="1" applyBorder="1" applyAlignment="1" applyProtection="1">
      <alignment horizontal="center"/>
    </xf>
    <xf numFmtId="0" fontId="39" fillId="0" borderId="63" xfId="0" applyFont="1" applyBorder="1" applyAlignment="1" applyProtection="1"/>
    <xf numFmtId="0" fontId="49" fillId="3" borderId="54" xfId="0" applyFont="1" applyFill="1" applyBorder="1" applyAlignment="1" applyProtection="1">
      <alignment horizontal="center"/>
    </xf>
    <xf numFmtId="0" fontId="35" fillId="0" borderId="49" xfId="0" applyFont="1" applyBorder="1" applyAlignment="1" applyProtection="1"/>
    <xf numFmtId="0" fontId="35" fillId="5" borderId="46" xfId="0" applyFont="1" applyFill="1" applyBorder="1" applyAlignment="1" applyProtection="1">
      <protection locked="0"/>
    </xf>
    <xf numFmtId="0" fontId="35" fillId="5" borderId="65" xfId="0" applyFont="1" applyFill="1" applyBorder="1" applyAlignment="1" applyProtection="1">
      <protection locked="0"/>
    </xf>
    <xf numFmtId="0" fontId="43" fillId="5" borderId="45" xfId="0" applyFont="1" applyFill="1" applyBorder="1" applyAlignment="1" applyProtection="1">
      <protection locked="0"/>
    </xf>
    <xf numFmtId="0" fontId="35" fillId="5" borderId="14" xfId="0" applyFont="1" applyFill="1" applyBorder="1" applyAlignment="1" applyProtection="1">
      <protection locked="0"/>
    </xf>
    <xf numFmtId="0" fontId="0" fillId="0" borderId="59" xfId="0" applyBorder="1" applyAlignment="1" applyProtection="1">
      <alignment horizontal="left"/>
    </xf>
    <xf numFmtId="0" fontId="35" fillId="5" borderId="45" xfId="0" applyFont="1" applyFill="1" applyBorder="1" applyAlignment="1" applyProtection="1">
      <protection locked="0"/>
    </xf>
    <xf numFmtId="0" fontId="35" fillId="5" borderId="47" xfId="0" applyFont="1" applyFill="1" applyBorder="1" applyAlignment="1" applyProtection="1">
      <protection locked="0"/>
    </xf>
    <xf numFmtId="0" fontId="35" fillId="5" borderId="35" xfId="0" applyFont="1" applyFill="1" applyBorder="1" applyAlignment="1" applyProtection="1">
      <protection locked="0"/>
    </xf>
    <xf numFmtId="0" fontId="39" fillId="3" borderId="55" xfId="0" applyFont="1" applyFill="1" applyBorder="1" applyAlignment="1" applyProtection="1">
      <alignment horizontal="center"/>
    </xf>
    <xf numFmtId="0" fontId="39" fillId="0" borderId="68" xfId="0" applyFont="1" applyBorder="1" applyAlignment="1" applyProtection="1"/>
    <xf numFmtId="0" fontId="0" fillId="0" borderId="32" xfId="0" applyBorder="1" applyAlignment="1" applyProtection="1">
      <alignment horizontal="center"/>
    </xf>
    <xf numFmtId="0" fontId="39" fillId="3" borderId="23" xfId="0" applyFont="1" applyFill="1" applyBorder="1" applyAlignment="1" applyProtection="1">
      <alignment horizontal="center" wrapText="1"/>
    </xf>
    <xf numFmtId="0" fontId="0" fillId="0" borderId="24" xfId="0" applyBorder="1" applyAlignment="1" applyProtection="1">
      <alignment wrapText="1"/>
    </xf>
    <xf numFmtId="0" fontId="39" fillId="3" borderId="1" xfId="0" applyFont="1" applyFill="1" applyBorder="1" applyAlignment="1" applyProtection="1">
      <alignment horizontal="center" wrapText="1"/>
    </xf>
    <xf numFmtId="0" fontId="39" fillId="3" borderId="2" xfId="0" applyFont="1" applyFill="1" applyBorder="1" applyAlignment="1" applyProtection="1">
      <alignment horizontal="center" wrapText="1"/>
    </xf>
    <xf numFmtId="0" fontId="0" fillId="0" borderId="4" xfId="0" applyBorder="1" applyAlignment="1" applyProtection="1">
      <alignment wrapText="1"/>
    </xf>
    <xf numFmtId="0" fontId="43" fillId="5" borderId="34" xfId="0" applyFont="1" applyFill="1" applyBorder="1" applyAlignment="1" applyProtection="1">
      <alignment horizontal="left" wrapText="1"/>
      <protection locked="0"/>
    </xf>
    <xf numFmtId="0" fontId="0" fillId="0" borderId="40" xfId="0" applyBorder="1" applyAlignment="1" applyProtection="1">
      <alignment wrapText="1"/>
      <protection locked="0"/>
    </xf>
    <xf numFmtId="0" fontId="35" fillId="5" borderId="13" xfId="0" applyFont="1" applyFill="1" applyBorder="1" applyAlignment="1" applyProtection="1">
      <alignment horizontal="left" wrapText="1"/>
      <protection locked="0"/>
    </xf>
    <xf numFmtId="0" fontId="0" fillId="0" borderId="14" xfId="0" applyBorder="1" applyAlignment="1" applyProtection="1">
      <alignment wrapText="1"/>
      <protection locked="0"/>
    </xf>
    <xf numFmtId="0" fontId="43" fillId="5" borderId="13" xfId="0" applyFont="1" applyFill="1" applyBorder="1" applyAlignment="1" applyProtection="1">
      <alignment horizontal="left" wrapText="1"/>
      <protection locked="0"/>
    </xf>
    <xf numFmtId="0" fontId="35" fillId="5" borderId="8" xfId="0" applyFont="1" applyFill="1" applyBorder="1" applyAlignment="1" applyProtection="1">
      <alignment horizontal="left" wrapText="1"/>
      <protection locked="0"/>
    </xf>
    <xf numFmtId="0" fontId="0" fillId="0" borderId="35" xfId="0" applyBorder="1" applyAlignment="1" applyProtection="1">
      <alignment wrapText="1"/>
      <protection locked="0"/>
    </xf>
    <xf numFmtId="0" fontId="35" fillId="5" borderId="39" xfId="0" applyFont="1" applyFill="1" applyBorder="1" applyAlignment="1" applyProtection="1">
      <alignment horizontal="left"/>
      <protection locked="0"/>
    </xf>
    <xf numFmtId="0" fontId="0" fillId="0" borderId="52" xfId="0" applyBorder="1" applyAlignment="1" applyProtection="1">
      <alignment horizontal="left"/>
      <protection locked="0"/>
    </xf>
    <xf numFmtId="0" fontId="0" fillId="0" borderId="66" xfId="0" applyBorder="1" applyAlignment="1" applyProtection="1">
      <alignment horizontal="left"/>
      <protection locked="0"/>
    </xf>
    <xf numFmtId="0" fontId="39" fillId="3" borderId="53" xfId="0" applyFont="1" applyFill="1" applyBorder="1" applyAlignment="1" applyProtection="1">
      <alignment horizontal="center" wrapText="1"/>
    </xf>
    <xf numFmtId="0" fontId="39" fillId="3" borderId="37" xfId="0" applyFont="1" applyFill="1" applyBorder="1" applyAlignment="1" applyProtection="1">
      <alignment horizontal="center" wrapText="1"/>
    </xf>
    <xf numFmtId="0" fontId="35" fillId="5" borderId="19" xfId="0" applyFont="1" applyFill="1" applyBorder="1" applyAlignment="1" applyProtection="1">
      <alignment horizontal="left"/>
      <protection locked="0"/>
    </xf>
    <xf numFmtId="0" fontId="35" fillId="5" borderId="26" xfId="0" applyFont="1" applyFill="1" applyBorder="1" applyAlignment="1" applyProtection="1">
      <alignment horizontal="left"/>
      <protection locked="0"/>
    </xf>
    <xf numFmtId="0" fontId="35" fillId="5" borderId="59" xfId="0" applyFont="1" applyFill="1" applyBorder="1" applyAlignment="1" applyProtection="1">
      <alignment horizontal="left"/>
      <protection locked="0"/>
    </xf>
    <xf numFmtId="0" fontId="35" fillId="5" borderId="70" xfId="0" applyFont="1" applyFill="1" applyBorder="1" applyAlignment="1" applyProtection="1">
      <alignment horizontal="left"/>
      <protection locked="0"/>
    </xf>
    <xf numFmtId="0" fontId="35" fillId="5" borderId="67" xfId="0" applyFont="1" applyFill="1" applyBorder="1" applyAlignment="1" applyProtection="1">
      <alignment horizontal="left"/>
      <protection locked="0"/>
    </xf>
    <xf numFmtId="0" fontId="35" fillId="5" borderId="71" xfId="0" applyFont="1" applyFill="1" applyBorder="1" applyAlignment="1" applyProtection="1">
      <alignment horizontal="left"/>
      <protection locked="0"/>
    </xf>
    <xf numFmtId="0" fontId="39" fillId="3" borderId="17" xfId="0" applyFont="1" applyFill="1" applyBorder="1" applyAlignment="1" applyProtection="1">
      <alignment horizontal="center" wrapText="1"/>
    </xf>
    <xf numFmtId="0" fontId="0" fillId="0" borderId="17" xfId="0" applyBorder="1" applyProtection="1"/>
    <xf numFmtId="0" fontId="0" fillId="0" borderId="50" xfId="0" applyBorder="1" applyProtection="1"/>
  </cellXfs>
  <cellStyles count="1">
    <cellStyle name="Normal" xfId="0" builtinId="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1</xdr:col>
      <xdr:colOff>41275</xdr:colOff>
      <xdr:row>0</xdr:row>
      <xdr:rowOff>79375</xdr:rowOff>
    </xdr:from>
    <xdr:to>
      <xdr:col>1</xdr:col>
      <xdr:colOff>1521732</xdr:colOff>
      <xdr:row>1</xdr:row>
      <xdr:rowOff>460375</xdr:rowOff>
    </xdr:to>
    <xdr:pic>
      <xdr:nvPicPr>
        <xdr:cNvPr id="23553" name="Bild 1" descr="Sveby_logo_bramsch Stor_RGB">
          <a:extLst>
            <a:ext uri="{FF2B5EF4-FFF2-40B4-BE49-F238E27FC236}">
              <a16:creationId xmlns:a16="http://schemas.microsoft.com/office/drawing/2014/main" id="{00000000-0008-0000-0000-000001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5" y="84455"/>
          <a:ext cx="1514475" cy="484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84666</xdr:colOff>
      <xdr:row>6</xdr:row>
      <xdr:rowOff>116681</xdr:rowOff>
    </xdr:from>
    <xdr:to>
      <xdr:col>15</xdr:col>
      <xdr:colOff>145898</xdr:colOff>
      <xdr:row>23</xdr:row>
      <xdr:rowOff>47626</xdr:rowOff>
    </xdr:to>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132291" y="1521619"/>
          <a:ext cx="15467920" cy="3348038"/>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Steg 1</a:t>
          </a:r>
          <a:r>
            <a:rPr lang="sv-SE" sz="1100" baseline="0">
              <a:latin typeface="Franklin Gothic Book" pitchFamily="34" charset="0"/>
            </a:rPr>
            <a:t> - </a:t>
          </a:r>
          <a:r>
            <a:rPr lang="sv-SE" sz="1100">
              <a:latin typeface="Franklin Gothic Demi" pitchFamily="34" charset="0"/>
            </a:rPr>
            <a:t>Mata in basdata och månadsvisa uppmätta</a:t>
          </a:r>
          <a:r>
            <a:rPr lang="sv-SE" sz="1100" baseline="0">
              <a:latin typeface="Franklin Gothic Demi" panose="020B0703020102020204" pitchFamily="34" charset="0"/>
            </a:rPr>
            <a:t> energier</a:t>
          </a:r>
        </a:p>
        <a:p>
          <a:pPr marL="171450" indent="-171450">
            <a:buFont typeface="Arial" panose="020B0604020202020204" pitchFamily="34" charset="0"/>
            <a:buChar char="•"/>
          </a:pPr>
          <a:r>
            <a:rPr lang="sv-SE" sz="1100">
              <a:latin typeface="Franklin Gothic Book" pitchFamily="34" charset="0"/>
            </a:rPr>
            <a:t>Fyll i efterfrågad information nedan</a:t>
          </a:r>
          <a:r>
            <a:rPr lang="sv-SE" sz="1100" baseline="0">
              <a:latin typeface="Franklin Gothic Book" pitchFamily="34" charset="0"/>
            </a:rPr>
            <a:t> samt i fliken "Basdata och Resultat" för byggnaden. </a:t>
          </a:r>
        </a:p>
        <a:p>
          <a:pPr marL="171450" indent="-171450">
            <a:buFont typeface="Arial" panose="020B0604020202020204" pitchFamily="34" charset="0"/>
            <a:buChar char="•"/>
          </a:pPr>
          <a:r>
            <a:rPr lang="sv-SE" sz="1100" baseline="0">
              <a:latin typeface="Franklin Gothic Book" pitchFamily="34" charset="0"/>
            </a:rPr>
            <a:t>Använd fliken "BBR-krav" för att dokumentera hur energikravet i BBR räknats ut, inkl. t.ex. ventilationstillägget. </a:t>
          </a:r>
        </a:p>
        <a:p>
          <a:pPr marL="171450" indent="-171450">
            <a:buFont typeface="Arial" panose="020B0604020202020204" pitchFamily="34" charset="0"/>
            <a:buChar char="•"/>
          </a:pPr>
          <a:r>
            <a:rPr lang="sv-SE" sz="1100" baseline="0">
              <a:latin typeface="Franklin Gothic Book" pitchFamily="34" charset="0"/>
            </a:rPr>
            <a:t>Lägg in uppmätt energianvändning månadsvis i flikarna "Inmatning och ver....".  Uppvärmning, tappvarmvatten, kyla och fastighetsel har olika flikar. I flikarna görs även korrigeringar för "felbokförd" energi och korrigering för BBR-avgränsning, t.ex. för att särskilja fastighetsenergi från verksamhets-/hushållsenergi. </a:t>
          </a:r>
        </a:p>
        <a:p>
          <a:pPr marL="171450" indent="-171450">
            <a:buFont typeface="Arial" panose="020B0604020202020204" pitchFamily="34" charset="0"/>
            <a:buChar char="•"/>
          </a:pPr>
          <a:r>
            <a:rPr lang="sv-SE" sz="1100" baseline="0">
              <a:solidFill>
                <a:schemeClr val="dk1"/>
              </a:solidFill>
              <a:effectLst/>
              <a:latin typeface="Franklin Gothic Book" panose="020B0503020102020204" pitchFamily="34" charset="0"/>
              <a:ea typeface="+mn-ea"/>
              <a:cs typeface="+mn-cs"/>
            </a:rPr>
            <a:t>Lägg in månadsvisa resultat från relationsenergiberäkningen i respektive inmatningsflik.</a:t>
          </a:r>
        </a:p>
        <a:p>
          <a:pPr marL="171450" indent="-171450">
            <a:buFont typeface="Arial" panose="020B0604020202020204" pitchFamily="34" charset="0"/>
            <a:buChar char="•"/>
          </a:pPr>
          <a:endParaRPr lang="sv-SE" sz="1100" b="0" i="0" baseline="0">
            <a:solidFill>
              <a:schemeClr val="dk1"/>
            </a:solidFill>
            <a:effectLst/>
            <a:latin typeface="Franklin Gothic Book" panose="020B0503020102020204" pitchFamily="34" charset="0"/>
            <a:ea typeface="+mn-ea"/>
            <a:cs typeface="+mn-cs"/>
          </a:endParaRPr>
        </a:p>
        <a:p>
          <a:pPr marL="0" indent="0">
            <a:buFont typeface="Arial" panose="020B0604020202020204" pitchFamily="34" charset="0"/>
            <a:buNone/>
          </a:pPr>
          <a:r>
            <a:rPr lang="sv-SE" sz="1100" b="0" i="0" baseline="0">
              <a:solidFill>
                <a:schemeClr val="dk1"/>
              </a:solidFill>
              <a:effectLst/>
              <a:latin typeface="Franklin Gothic Demi" panose="020B0703020102020204" pitchFamily="34" charset="0"/>
              <a:ea typeface="+mn-ea"/>
              <a:cs typeface="+mn-cs"/>
            </a:rPr>
            <a:t>Steg 2 - Normalisering för avvikelser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v-SE" sz="1100" baseline="0">
              <a:solidFill>
                <a:schemeClr val="dk1"/>
              </a:solidFill>
              <a:latin typeface="Franklin Gothic Book" pitchFamily="34" charset="0"/>
              <a:ea typeface="+mn-ea"/>
              <a:cs typeface="+mn-cs"/>
            </a:rPr>
            <a:t>Avvikelser från normalt brukande eller förändrade driftförhållanden dokumenteras i fliken "Normalisering avvikelse</a:t>
          </a:r>
          <a:r>
            <a:rPr lang="sv-SE" sz="1100" baseline="0">
              <a:latin typeface="Franklin Gothic Book" pitchFamily="34" charset="0"/>
            </a:rPr>
            <a:t>r år" (tabell 1). Detta ligger till grund för </a:t>
          </a:r>
          <a:r>
            <a:rPr lang="sv-SE" sz="1100" baseline="0">
              <a:solidFill>
                <a:sysClr val="windowText" lastClr="000000"/>
              </a:solidFill>
              <a:latin typeface="Franklin Gothic Book" pitchFamily="34" charset="0"/>
            </a:rPr>
            <a:t>automatiska</a:t>
          </a:r>
          <a:r>
            <a:rPr lang="sv-SE" sz="1100" baseline="0">
              <a:latin typeface="Franklin Gothic Book" pitchFamily="34" charset="0"/>
            </a:rPr>
            <a:t> korrigeringsberäkningar vid schablon-metoden enligt BEN, och utgör indata till den upprepade dynamiska energiberäkningen enligt BEN, om sådan genomförts.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v-SE" sz="1100" baseline="0">
              <a:solidFill>
                <a:schemeClr val="dk1"/>
              </a:solidFill>
              <a:latin typeface="Franklin Gothic Book" pitchFamily="34" charset="0"/>
              <a:ea typeface="+mn-ea"/>
              <a:cs typeface="+mn-cs"/>
            </a:rPr>
            <a:t>Klimatnormalisering av uppvärmning och kyla kan göras månadsvis med SMHI Energiindex och Kylindex eller motsvarande. Detta görs i flikarna "Inmatning och ver. värme" och "Inmatning och ver. kyla".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v-SE" sz="1100" baseline="0">
              <a:solidFill>
                <a:schemeClr val="dk1"/>
              </a:solidFill>
              <a:latin typeface="Franklin Gothic Book" pitchFamily="34" charset="0"/>
              <a:ea typeface="+mn-ea"/>
              <a:cs typeface="+mn-cs"/>
            </a:rPr>
            <a:t>När korrektioner är utförda kan månadsvisa jämförelser med beräknade värden göras. Helårssummor syns också på inmatningssidorna.</a:t>
          </a:r>
        </a:p>
        <a:p>
          <a:endParaRPr lang="sv-SE" sz="1100" baseline="0">
            <a:latin typeface="Franklin Gothic Book" pitchFamily="34" charset="0"/>
          </a:endParaRPr>
        </a:p>
        <a:p>
          <a:r>
            <a:rPr lang="sv-SE" sz="1100">
              <a:latin typeface="Franklin Gothic Demi" panose="020B0703020102020204" pitchFamily="34" charset="0"/>
            </a:rPr>
            <a:t>Steg 3 - Upprepad energiberäkning</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rPr>
            <a:t>Komplettera relationsenergiberäkningen med en upprepad energiberäkning innehållande uppmätta brukarindata och klimat under mätperioden. Detta görs årsvis för en noggrannnare verifiering än schablonmetoden, men kan även gå att utföra månadsvis om klimatdata finns.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rPr>
            <a:t>M</a:t>
          </a:r>
          <a:r>
            <a:rPr kumimoji="0" lang="sv-SE" sz="1100" b="0" i="0" u="none" strike="noStrike" kern="0" cap="none" spc="0" normalizeH="0" baseline="0">
              <a:ln>
                <a:noFill/>
              </a:ln>
              <a:solidFill>
                <a:prstClr val="black"/>
              </a:solidFill>
              <a:effectLst/>
              <a:uLnTx/>
              <a:uFillTx/>
              <a:latin typeface="Franklin Gothic Book" pitchFamily="34" charset="0"/>
              <a:ea typeface="+mn-ea"/>
              <a:cs typeface="+mn-cs"/>
            </a:rPr>
            <a:t>ata in resultaten från relationsenergiberäkningen samt den upprepade energiberäkningen i flik </a:t>
          </a:r>
          <a:r>
            <a:rPr kumimoji="0" lang="sv-SE" sz="1100" b="0" i="0" u="none" strike="noStrike" kern="0" cap="none" spc="0" normalizeH="0" baseline="0">
              <a:ln>
                <a:noFill/>
              </a:ln>
              <a:solidFill>
                <a:sysClr val="windowText" lastClr="000000"/>
              </a:solidFill>
              <a:effectLst/>
              <a:uLnTx/>
              <a:uFillTx/>
              <a:latin typeface="Franklin Gothic Book" pitchFamily="34" charset="0"/>
              <a:ea typeface="+mn-ea"/>
              <a:cs typeface="+mn-cs"/>
            </a:rPr>
            <a:t>"Normalisering avvikelser år" </a:t>
          </a:r>
          <a:r>
            <a:rPr kumimoji="0" lang="sv-SE" sz="1100" b="0" i="0" u="none" strike="noStrike" kern="0" cap="none" spc="0" normalizeH="0" baseline="0">
              <a:ln>
                <a:noFill/>
              </a:ln>
              <a:solidFill>
                <a:prstClr val="black"/>
              </a:solidFill>
              <a:effectLst/>
              <a:uLnTx/>
              <a:uFillTx/>
              <a:latin typeface="Franklin Gothic Book" pitchFamily="34" charset="0"/>
              <a:ea typeface="+mn-ea"/>
              <a:cs typeface="+mn-cs"/>
            </a:rPr>
            <a:t>så att </a:t>
          </a:r>
          <a:r>
            <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rPr>
            <a:t>korrigeringen för onormalt brukande och klimat kan beräknas per energipost.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rPr>
            <a:t>Verifieringsresultatet syns nu i fliken </a:t>
          </a:r>
          <a:r>
            <a:rPr kumimoji="0" lang="sv-SE" sz="1100" b="0" i="0" u="none" strike="noStrike" kern="0" cap="none" spc="0" normalizeH="0" baseline="0" noProof="0">
              <a:ln>
                <a:noFill/>
              </a:ln>
              <a:solidFill>
                <a:sysClr val="windowText" lastClr="000000"/>
              </a:solidFill>
              <a:effectLst/>
              <a:uLnTx/>
              <a:uFillTx/>
              <a:latin typeface="Franklin Gothic Book" pitchFamily="34" charset="0"/>
              <a:ea typeface="+mn-ea"/>
              <a:cs typeface="+mn-cs"/>
            </a:rPr>
            <a:t>"Basdata &amp; Resultat".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sv-SE" sz="1100" b="0" i="0" u="none" strike="noStrike" kern="0" cap="none" spc="0" normalizeH="0" baseline="0">
              <a:ln>
                <a:noFill/>
              </a:ln>
              <a:solidFill>
                <a:prstClr val="black"/>
              </a:solidFill>
              <a:effectLst/>
              <a:uLnTx/>
              <a:uFillTx/>
              <a:latin typeface="Franklin Gothic Book" pitchFamily="34" charset="0"/>
              <a:ea typeface="+mn-ea"/>
              <a:cs typeface="+mn-cs"/>
            </a:rPr>
            <a:t>Granska och kontrollera att resultatet verkar rimligt. Se till att relevanta underlag bifogas så att korrigeringarna blir spårbara.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sv-SE" sz="1100" b="0" i="0" u="none" strike="noStrike" kern="0" cap="none" spc="0" normalizeH="0" baseline="0" noProof="0">
            <a:ln>
              <a:noFill/>
            </a:ln>
            <a:solidFill>
              <a:prstClr val="black"/>
            </a:solidFill>
            <a:effectLst/>
            <a:uLnTx/>
            <a:uFillTx/>
            <a:latin typeface="Franklin Gothic Book" pitchFamily="34" charset="0"/>
            <a:ea typeface="+mn-ea"/>
            <a:cs typeface="+mn-cs"/>
          </a:endParaRPr>
        </a:p>
        <a:p>
          <a:br>
            <a:rPr lang="sv-SE" sz="1100">
              <a:latin typeface="Franklin Gothic Book" pitchFamily="34" charset="0"/>
            </a:rPr>
          </a:br>
          <a:endParaRPr lang="sv-SE" sz="1100">
            <a:latin typeface="Franklin Gothic Book" pitchFamily="34" charset="0"/>
          </a:endParaRPr>
        </a:p>
        <a:p>
          <a:endParaRPr lang="sv-SE" sz="1100">
            <a:latin typeface="Franklin Gothic Book" pitchFamily="34" charset="0"/>
          </a:endParaRPr>
        </a:p>
      </xdr:txBody>
    </xdr:sp>
    <xdr:clientData/>
  </xdr:twoCellAnchor>
  <xdr:twoCellAnchor editAs="absolute">
    <xdr:from>
      <xdr:col>1</xdr:col>
      <xdr:colOff>97790</xdr:colOff>
      <xdr:row>2</xdr:row>
      <xdr:rowOff>95249</xdr:rowOff>
    </xdr:from>
    <xdr:to>
      <xdr:col>15</xdr:col>
      <xdr:colOff>136071</xdr:colOff>
      <xdr:row>6</xdr:row>
      <xdr:rowOff>81642</xdr:rowOff>
    </xdr:to>
    <xdr:sp macro="" textlink="">
      <xdr:nvSpPr>
        <xdr:cNvPr id="4" name="textruta 3">
          <a:extLst>
            <a:ext uri="{FF2B5EF4-FFF2-40B4-BE49-F238E27FC236}">
              <a16:creationId xmlns:a16="http://schemas.microsoft.com/office/drawing/2014/main" id="{00000000-0008-0000-0000-000004000000}"/>
            </a:ext>
          </a:extLst>
        </xdr:cNvPr>
        <xdr:cNvSpPr txBox="1"/>
      </xdr:nvSpPr>
      <xdr:spPr>
        <a:xfrm>
          <a:off x="152219" y="707570"/>
          <a:ext cx="15468781" cy="789215"/>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Allmänna</a:t>
          </a:r>
          <a:r>
            <a:rPr lang="sv-SE" sz="1100" baseline="0">
              <a:latin typeface="Franklin Gothic Demi" pitchFamily="34" charset="0"/>
            </a:rPr>
            <a:t> anvisningar</a:t>
          </a:r>
          <a:endParaRPr lang="sv-SE" sz="1100">
            <a:latin typeface="Franklin Gothic Demi" pitchFamily="34" charset="0"/>
          </a:endParaRPr>
        </a:p>
        <a:p>
          <a:r>
            <a:rPr lang="sv-SE" sz="1100">
              <a:latin typeface="Franklin Gothic Book" pitchFamily="34" charset="0"/>
            </a:rPr>
            <a:t>Denna excelmall ska användas för</a:t>
          </a:r>
          <a:r>
            <a:rPr lang="sv-SE" sz="1100" baseline="0">
              <a:latin typeface="Franklin Gothic Book" pitchFamily="34" charset="0"/>
            </a:rPr>
            <a:t> att verifiera en byggnads energiprestanda (specifika energianvändning), dvs följa upp och dokumentera insamlade mätvärden och vilka korrektioner som utförs på dessa. Det ger också underlag för energideklarationen. </a:t>
          </a:r>
        </a:p>
        <a:p>
          <a:r>
            <a:rPr lang="sv-SE" sz="1100" baseline="0">
              <a:latin typeface="Franklin Gothic Book" pitchFamily="34" charset="0"/>
            </a:rPr>
            <a:t>Mallen är tänkt att kunna användas för alla typer av byggnader och ansluter till Svebys Energiavtal 12</a:t>
          </a:r>
          <a:r>
            <a:rPr lang="sv-SE" sz="1100" baseline="0">
              <a:solidFill>
                <a:sysClr val="windowText" lastClr="000000"/>
              </a:solidFill>
              <a:latin typeface="Franklin Gothic Book" pitchFamily="34" charset="0"/>
            </a:rPr>
            <a:t>.  Flikarna är låsta, förutom vita rutor, som ska fyllas i i den mån som är relevant för projektet. </a:t>
          </a:r>
          <a:r>
            <a:rPr lang="sv-SE" sz="1100" baseline="0">
              <a:latin typeface="Franklin Gothic Book" pitchFamily="34" charset="0"/>
            </a:rPr>
            <a:t>Ytterligare underlag behöver bifogas i separata bilagor, gärna i form av egna tillagda flikar i detta dokument. Instruktioner finns i de grå textrutorna samt de röda trekanterna i enskilda celler.</a:t>
          </a:r>
          <a:endParaRPr lang="sv-SE" sz="1100" b="0" baseline="0">
            <a:solidFill>
              <a:sysClr val="windowText" lastClr="000000"/>
            </a:solidFill>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0" baseline="0">
            <a:latin typeface="Franklin Gothic Book" pitchFamily="34" charset="0"/>
          </a:endParaRPr>
        </a:p>
        <a:p>
          <a:endParaRPr lang="sv-SE" sz="1100" baseline="0">
            <a:latin typeface="Franklin Gothic Book" pitchFamily="34" charset="0"/>
          </a:endParaRPr>
        </a:p>
      </xdr:txBody>
    </xdr:sp>
    <xdr:clientData/>
  </xdr:twoCellAnchor>
  <xdr:twoCellAnchor editAs="absolute">
    <xdr:from>
      <xdr:col>8</xdr:col>
      <xdr:colOff>186532</xdr:colOff>
      <xdr:row>28</xdr:row>
      <xdr:rowOff>56621</xdr:rowOff>
    </xdr:from>
    <xdr:to>
      <xdr:col>12</xdr:col>
      <xdr:colOff>342446</xdr:colOff>
      <xdr:row>50</xdr:row>
      <xdr:rowOff>133387</xdr:rowOff>
    </xdr:to>
    <xdr:sp macro="" textlink="">
      <xdr:nvSpPr>
        <xdr:cNvPr id="6" name="textruta 5">
          <a:extLst>
            <a:ext uri="{FF2B5EF4-FFF2-40B4-BE49-F238E27FC236}">
              <a16:creationId xmlns:a16="http://schemas.microsoft.com/office/drawing/2014/main" id="{00000000-0008-0000-0000-000006000000}"/>
            </a:ext>
          </a:extLst>
        </xdr:cNvPr>
        <xdr:cNvSpPr txBox="1"/>
      </xdr:nvSpPr>
      <xdr:spPr>
        <a:xfrm>
          <a:off x="11033126" y="5972894"/>
          <a:ext cx="2763383" cy="5020694"/>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a:latin typeface="Franklin Gothic Demi" pitchFamily="34" charset="0"/>
          </a:endParaRPr>
        </a:p>
        <a:p>
          <a:r>
            <a:rPr lang="sv-SE" sz="1100">
              <a:solidFill>
                <a:schemeClr val="dk1"/>
              </a:solidFill>
              <a:latin typeface="Franklin Gothic Book" pitchFamily="34" charset="0"/>
              <a:ea typeface="+mn-ea"/>
              <a:cs typeface="+mn-cs"/>
            </a:rPr>
            <a:t>Fyll i ID-nr</a:t>
          </a:r>
          <a:r>
            <a:rPr lang="sv-SE" sz="1100" baseline="0">
              <a:solidFill>
                <a:schemeClr val="dk1"/>
              </a:solidFill>
              <a:latin typeface="Franklin Gothic Book" pitchFamily="34" charset="0"/>
              <a:ea typeface="+mn-ea"/>
              <a:cs typeface="+mn-cs"/>
            </a:rPr>
            <a:t> </a:t>
          </a:r>
          <a:r>
            <a:rPr lang="sv-SE" sz="1100">
              <a:solidFill>
                <a:schemeClr val="dk1"/>
              </a:solidFill>
              <a:latin typeface="Franklin Gothic Book" pitchFamily="34" charset="0"/>
              <a:ea typeface="+mn-ea"/>
              <a:cs typeface="+mn-cs"/>
            </a:rPr>
            <a:t>och datum för gällande</a:t>
          </a:r>
          <a:r>
            <a:rPr lang="sv-SE" sz="1100" baseline="0">
              <a:solidFill>
                <a:schemeClr val="dk1"/>
              </a:solidFill>
              <a:latin typeface="Franklin Gothic Book" pitchFamily="34" charset="0"/>
              <a:ea typeface="+mn-ea"/>
              <a:cs typeface="+mn-cs"/>
            </a:rPr>
            <a:t> energiberäkningar i de olika skedena samt vem som utfört beräkningen.</a:t>
          </a:r>
          <a:endParaRPr lang="sv-SE">
            <a:latin typeface="Franklin Gothic Book" pitchFamily="34" charset="0"/>
          </a:endParaRPr>
        </a:p>
        <a:p>
          <a:r>
            <a:rPr lang="sv-SE" sz="1100" b="0" i="0">
              <a:solidFill>
                <a:schemeClr val="dk1"/>
              </a:solidFill>
              <a:latin typeface="Franklin Gothic Book" pitchFamily="34" charset="0"/>
              <a:ea typeface="+mn-ea"/>
              <a:cs typeface="+mn-cs"/>
            </a:rPr>
            <a:t>Redovisa använda indata</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i bilaga för resp. beräkning,</a:t>
          </a:r>
          <a:r>
            <a:rPr lang="sv-SE" sz="1100" b="0" i="0" baseline="0">
              <a:solidFill>
                <a:schemeClr val="dk1"/>
              </a:solidFill>
              <a:latin typeface="Franklin Gothic Book" pitchFamily="34" charset="0"/>
              <a:ea typeface="+mn-ea"/>
              <a:cs typeface="+mn-cs"/>
            </a:rPr>
            <a:t> alternativt det som ändrats sedan den tidigare beräkningen</a:t>
          </a:r>
          <a:r>
            <a:rPr lang="sv-SE" sz="1100" b="0" i="0">
              <a:solidFill>
                <a:schemeClr val="dk1"/>
              </a:solidFill>
              <a:latin typeface="Franklin Gothic Book" pitchFamily="34" charset="0"/>
              <a:ea typeface="+mn-ea"/>
              <a:cs typeface="+mn-cs"/>
            </a:rPr>
            <a:t>.</a:t>
          </a:r>
          <a:endParaRPr lang="sv-SE">
            <a:latin typeface="Franklin Gothic Book" pitchFamily="34" charset="0"/>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baseline="0">
            <a:solidFill>
              <a:schemeClr val="dk1"/>
            </a:solidFill>
            <a:latin typeface="Franklin Gothic Book" pitchFamily="34" charset="0"/>
            <a:ea typeface="+mn-ea"/>
            <a:cs typeface="+mn-cs"/>
          </a:endParaRPr>
        </a:p>
        <a:p>
          <a:endParaRPr lang="sv-SE" sz="1100" b="0" i="0" baseline="0">
            <a:solidFill>
              <a:schemeClr val="dk1"/>
            </a:solidFill>
            <a:latin typeface="Franklin Gothic Book" pitchFamily="34" charset="0"/>
            <a:ea typeface="+mn-ea"/>
            <a:cs typeface="+mn-cs"/>
          </a:endParaRPr>
        </a:p>
        <a:p>
          <a:endParaRPr lang="sv-SE" sz="1100" b="0" i="0" baseline="0">
            <a:solidFill>
              <a:schemeClr val="dk1"/>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Dokumentera namn och datum för denna  rapportering. Ansvarig energisakkunnig ska anges.</a:t>
          </a:r>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Redovisa årsvis händelser som påverkat energiprestanda under verifieringperioden, t.ex. vakanser, fel och avvikelser, utförda justeringar m.m. Använd bilaga om texten inte får plats.</a:t>
          </a:r>
          <a:endParaRPr lang="sv-SE" sz="1100">
            <a:solidFill>
              <a:schemeClr val="dk1"/>
            </a:solidFill>
            <a:latin typeface="Franklin Gothic Book" pitchFamily="34" charset="0"/>
            <a:ea typeface="+mn-ea"/>
            <a:cs typeface="+mn-cs"/>
          </a:endParaRPr>
        </a:p>
        <a:p>
          <a:endParaRPr lang="sv-SE">
            <a:latin typeface="Franklin Gothic Book"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107950</xdr:colOff>
          <xdr:row>42</xdr:row>
          <xdr:rowOff>50800</xdr:rowOff>
        </xdr:from>
        <xdr:to>
          <xdr:col>9</xdr:col>
          <xdr:colOff>565150</xdr:colOff>
          <xdr:row>44</xdr:row>
          <xdr:rowOff>0</xdr:rowOff>
        </xdr:to>
        <xdr:sp macro="" textlink="">
          <xdr:nvSpPr>
            <xdr:cNvPr id="27649" name="Kryssruta 20"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FTX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41</xdr:row>
          <xdr:rowOff>19050</xdr:rowOff>
        </xdr:from>
        <xdr:to>
          <xdr:col>9</xdr:col>
          <xdr:colOff>431800</xdr:colOff>
          <xdr:row>43</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1289050</xdr:colOff>
          <xdr:row>13</xdr:row>
          <xdr:rowOff>19050</xdr:rowOff>
        </xdr:from>
        <xdr:to>
          <xdr:col>9</xdr:col>
          <xdr:colOff>850900</xdr:colOff>
          <xdr:row>14</xdr:row>
          <xdr:rowOff>19050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47</xdr:row>
          <xdr:rowOff>19050</xdr:rowOff>
        </xdr:from>
        <xdr:to>
          <xdr:col>11</xdr:col>
          <xdr:colOff>266700</xdr:colOff>
          <xdr:row>48</xdr:row>
          <xdr:rowOff>19050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Variabelt flöde (VAV)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45</xdr:row>
          <xdr:rowOff>57150</xdr:rowOff>
        </xdr:from>
        <xdr:to>
          <xdr:col>10</xdr:col>
          <xdr:colOff>165100</xdr:colOff>
          <xdr:row>47</xdr:row>
          <xdr:rowOff>19050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Konstant flöde (CAV)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19050</xdr:rowOff>
        </xdr:from>
        <xdr:to>
          <xdr:col>9</xdr:col>
          <xdr:colOff>857250</xdr:colOff>
          <xdr:row>10</xdr:row>
          <xdr:rowOff>31750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1276350</xdr:colOff>
          <xdr:row>11</xdr:row>
          <xdr:rowOff>31750</xdr:rowOff>
        </xdr:from>
        <xdr:to>
          <xdr:col>9</xdr:col>
          <xdr:colOff>762000</xdr:colOff>
          <xdr:row>11</xdr:row>
          <xdr:rowOff>222250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44</xdr:row>
          <xdr:rowOff>19050</xdr:rowOff>
        </xdr:from>
        <xdr:to>
          <xdr:col>9</xdr:col>
          <xdr:colOff>1003300</xdr:colOff>
          <xdr:row>45</xdr:row>
          <xdr:rowOff>57150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 Annat, 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1257300</xdr:colOff>
          <xdr:row>32</xdr:row>
          <xdr:rowOff>31750</xdr:rowOff>
        </xdr:from>
        <xdr:to>
          <xdr:col>9</xdr:col>
          <xdr:colOff>590550</xdr:colOff>
          <xdr:row>33</xdr:row>
          <xdr:rowOff>38100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Fjärrkyla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1257300</xdr:colOff>
          <xdr:row>33</xdr:row>
          <xdr:rowOff>57150</xdr:rowOff>
        </xdr:from>
        <xdr:to>
          <xdr:col>9</xdr:col>
          <xdr:colOff>666750</xdr:colOff>
          <xdr:row>35</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Elkyla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1257300</xdr:colOff>
          <xdr:row>35</xdr:row>
          <xdr:rowOff>12700</xdr:rowOff>
        </xdr:from>
        <xdr:to>
          <xdr:col>9</xdr:col>
          <xdr:colOff>850900</xdr:colOff>
          <xdr:row>36</xdr:row>
          <xdr:rowOff>19050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1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Frikyla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1276350</xdr:colOff>
          <xdr:row>18</xdr:row>
          <xdr:rowOff>38100</xdr:rowOff>
        </xdr:from>
        <xdr:to>
          <xdr:col>10</xdr:col>
          <xdr:colOff>114300</xdr:colOff>
          <xdr:row>19</xdr:row>
          <xdr:rowOff>31750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1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Elvärmda badrumsgolv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18</xdr:row>
          <xdr:rowOff>38100</xdr:rowOff>
        </xdr:from>
        <xdr:to>
          <xdr:col>12</xdr:col>
          <xdr:colOff>781050</xdr:colOff>
          <xdr:row>19</xdr:row>
          <xdr:rowOff>31750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1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Handdukstork (el) som radiator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1276350</xdr:colOff>
          <xdr:row>19</xdr:row>
          <xdr:rowOff>76200</xdr:rowOff>
        </xdr:from>
        <xdr:to>
          <xdr:col>11</xdr:col>
          <xdr:colOff>323850</xdr:colOff>
          <xdr:row>21</xdr:row>
          <xdr:rowOff>38100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1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Elvärmd tilluft i lägenehter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1276350</xdr:colOff>
          <xdr:row>22</xdr:row>
          <xdr:rowOff>19050</xdr:rowOff>
        </xdr:from>
        <xdr:to>
          <xdr:col>9</xdr:col>
          <xdr:colOff>850900</xdr:colOff>
          <xdr:row>23</xdr:row>
          <xdr:rowOff>19050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1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1289050</xdr:colOff>
          <xdr:row>24</xdr:row>
          <xdr:rowOff>12700</xdr:rowOff>
        </xdr:from>
        <xdr:to>
          <xdr:col>9</xdr:col>
          <xdr:colOff>831850</xdr:colOff>
          <xdr:row>25</xdr:row>
          <xdr:rowOff>31750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1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1289050</xdr:colOff>
          <xdr:row>26</xdr:row>
          <xdr:rowOff>12700</xdr:rowOff>
        </xdr:from>
        <xdr:to>
          <xdr:col>9</xdr:col>
          <xdr:colOff>850900</xdr:colOff>
          <xdr:row>27</xdr:row>
          <xdr:rowOff>19050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1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xdr:twoCellAnchor editAs="oneCell">
    <xdr:from>
      <xdr:col>1</xdr:col>
      <xdr:colOff>59531</xdr:colOff>
      <xdr:row>0</xdr:row>
      <xdr:rowOff>35718</xdr:rowOff>
    </xdr:from>
    <xdr:to>
      <xdr:col>1</xdr:col>
      <xdr:colOff>1672189</xdr:colOff>
      <xdr:row>2</xdr:row>
      <xdr:rowOff>130227</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9062" y="35718"/>
          <a:ext cx="1609483" cy="6096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1289050</xdr:colOff>
          <xdr:row>27</xdr:row>
          <xdr:rowOff>152400</xdr:rowOff>
        </xdr:from>
        <xdr:to>
          <xdr:col>10</xdr:col>
          <xdr:colOff>342900</xdr:colOff>
          <xdr:row>28</xdr:row>
          <xdr:rowOff>114300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1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Solfångare för tappvarmvatten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1289050</xdr:colOff>
          <xdr:row>14</xdr:row>
          <xdr:rowOff>133350</xdr:rowOff>
        </xdr:from>
        <xdr:to>
          <xdr:col>10</xdr:col>
          <xdr:colOff>127000</xdr:colOff>
          <xdr:row>15</xdr:row>
          <xdr:rowOff>146050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1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sv-SE" sz="800" b="0" i="0" u="none" strike="noStrike" baseline="0">
                  <a:solidFill>
                    <a:srgbClr val="000000"/>
                  </a:solidFill>
                  <a:latin typeface="Tahoma"/>
                  <a:ea typeface="Tahoma"/>
                  <a:cs typeface="Tahoma"/>
                </a:rPr>
                <a:t>Solfångare för värme</a:t>
              </a:r>
            </a:p>
          </xdr:txBody>
        </xdr:sp>
        <xdr:clientData fLocksWithSheet="0"/>
      </xdr:twoCellAnchor>
    </mc:Choice>
    <mc:Fallback/>
  </mc:AlternateContent>
  <xdr:twoCellAnchor editAs="absolute">
    <xdr:from>
      <xdr:col>8</xdr:col>
      <xdr:colOff>603857</xdr:colOff>
      <xdr:row>49</xdr:row>
      <xdr:rowOff>71076</xdr:rowOff>
    </xdr:from>
    <xdr:to>
      <xdr:col>11</xdr:col>
      <xdr:colOff>757565</xdr:colOff>
      <xdr:row>61</xdr:row>
      <xdr:rowOff>58964</xdr:rowOff>
    </xdr:to>
    <xdr:sp macro="" textlink="">
      <xdr:nvSpPr>
        <xdr:cNvPr id="23" name="textruta 22">
          <a:extLst>
            <a:ext uri="{FF2B5EF4-FFF2-40B4-BE49-F238E27FC236}">
              <a16:creationId xmlns:a16="http://schemas.microsoft.com/office/drawing/2014/main" id="{00000000-0008-0000-0100-000017000000}"/>
            </a:ext>
          </a:extLst>
        </xdr:cNvPr>
        <xdr:cNvSpPr txBox="1"/>
      </xdr:nvSpPr>
      <xdr:spPr>
        <a:xfrm>
          <a:off x="8677428" y="8979219"/>
          <a:ext cx="3147280" cy="1847531"/>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a:latin typeface="Franklin Gothic Dem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Fyll i basdata för projektet,</a:t>
          </a:r>
          <a:r>
            <a:rPr lang="sv-SE" sz="1100" b="0" i="0" baseline="0">
              <a:solidFill>
                <a:schemeClr val="dk1"/>
              </a:solidFill>
              <a:latin typeface="Franklin Gothic Book" pitchFamily="34" charset="0"/>
              <a:ea typeface="+mn-ea"/>
              <a:cs typeface="+mn-cs"/>
            </a:rPr>
            <a:t> byggnaden och installationer på denna flik (bara i vita rutor).</a:t>
          </a: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Avtalat energikrav och energvite</a:t>
          </a:r>
          <a:r>
            <a:rPr lang="sv-SE" sz="1100" b="0" i="0" baseline="0">
              <a:solidFill>
                <a:schemeClr val="dk1"/>
              </a:solidFill>
              <a:latin typeface="Franklin Gothic Book" pitchFamily="34" charset="0"/>
              <a:ea typeface="+mn-ea"/>
              <a:cs typeface="+mn-cs"/>
            </a:rPr>
            <a:t> enligt Energiavtal 12 kan också fyllas i för de tre åren.</a:t>
          </a: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chemeClr val="dk1"/>
              </a:solidFill>
              <a:latin typeface="Franklin Gothic Book" pitchFamily="34" charset="0"/>
              <a:ea typeface="+mn-ea"/>
              <a:cs typeface="+mn-cs"/>
            </a:rPr>
            <a:t>Summa energivite per år beräknas på rad 58. För år tre beräknas med 8 år, dvs resten av tioårsperioden.</a:t>
          </a:r>
        </a:p>
        <a:p>
          <a:pPr marL="0" marR="0" indent="0" defTabSz="914400" eaLnBrk="1" fontAlgn="auto" latinLnBrk="0" hangingPunct="1">
            <a:lnSpc>
              <a:spcPct val="100000"/>
            </a:lnSpc>
            <a:spcBef>
              <a:spcPts val="0"/>
            </a:spcBef>
            <a:spcAft>
              <a:spcPts val="0"/>
            </a:spcAft>
            <a:buClrTx/>
            <a:buSzTx/>
            <a:buFontTx/>
            <a:buNone/>
            <a:tabLst/>
            <a:defRPr/>
          </a:pPr>
          <a:endParaRPr lang="sv-SE" sz="1100" b="0" i="0" baseline="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chemeClr val="dk1"/>
              </a:solidFill>
              <a:latin typeface="Franklin Gothic Book" pitchFamily="34" charset="0"/>
              <a:ea typeface="+mn-ea"/>
              <a:cs typeface="+mn-cs"/>
            </a:rPr>
            <a:t>Skriv under och tala om vilka bilagor som bifogats.</a:t>
          </a:r>
          <a:endParaRPr lang="sv-SE" sz="1100" b="0" i="0">
            <a:solidFill>
              <a:schemeClr val="dk1"/>
            </a:solidFill>
            <a:latin typeface="Franklin Gothic Book"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112</xdr:colOff>
      <xdr:row>1</xdr:row>
      <xdr:rowOff>36195</xdr:rowOff>
    </xdr:from>
    <xdr:to>
      <xdr:col>1</xdr:col>
      <xdr:colOff>1642745</xdr:colOff>
      <xdr:row>22</xdr:row>
      <xdr:rowOff>111125</xdr:rowOff>
    </xdr:to>
    <xdr:pic>
      <xdr:nvPicPr>
        <xdr:cNvPr id="16727" name="Bild 1" descr="Sveby_logo_bramsch Stor_RGB">
          <a:extLst>
            <a:ext uri="{FF2B5EF4-FFF2-40B4-BE49-F238E27FC236}">
              <a16:creationId xmlns:a16="http://schemas.microsoft.com/office/drawing/2014/main" id="{00000000-0008-0000-0200-000057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23825"/>
          <a:ext cx="16573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97743</xdr:colOff>
      <xdr:row>23</xdr:row>
      <xdr:rowOff>162</xdr:rowOff>
    </xdr:from>
    <xdr:to>
      <xdr:col>15</xdr:col>
      <xdr:colOff>482087</xdr:colOff>
      <xdr:row>39</xdr:row>
      <xdr:rowOff>2630</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12988243" y="740762"/>
          <a:ext cx="1852782" cy="313778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a:latin typeface="Franklin Gothic Book" pitchFamily="34" charset="0"/>
            </a:rPr>
            <a:t>På denna sida sammanfattas beräknade, uppmätta och korrigerade värden från övriga flikar.</a:t>
          </a:r>
          <a:r>
            <a:rPr lang="sv-SE" sz="1100" baseline="0">
              <a:latin typeface="Franklin Gothic Book" pitchFamily="34" charset="0"/>
            </a:rPr>
            <a:t> Bladet kan användas för 3 år. </a:t>
          </a:r>
          <a:endParaRPr lang="sv-SE" sz="1100">
            <a:latin typeface="Franklin Gothic Book" pitchFamily="34" charset="0"/>
          </a:endParaRPr>
        </a:p>
        <a:p>
          <a:endParaRPr lang="sv-SE" sz="1100">
            <a:latin typeface="Franklin Gothic Book" pitchFamily="34" charset="0"/>
          </a:endParaRPr>
        </a:p>
        <a:p>
          <a:r>
            <a:rPr lang="sv-SE" sz="1100">
              <a:solidFill>
                <a:sysClr val="windowText" lastClr="000000"/>
              </a:solidFill>
              <a:latin typeface="Franklin Gothic Book" pitchFamily="34" charset="0"/>
            </a:rPr>
            <a:t>Beräknade värden</a:t>
          </a:r>
          <a:r>
            <a:rPr lang="sv-SE" sz="1100" baseline="0">
              <a:solidFill>
                <a:sysClr val="windowText" lastClr="000000"/>
              </a:solidFill>
              <a:latin typeface="Franklin Gothic Book" pitchFamily="34" charset="0"/>
            </a:rPr>
            <a:t> fylls i på respektive inmatningssida, förutom beräknad frikyla, egenproducerad el och solvärme (inkl. ev. avloppsvärmeväxlare), som om relevant kan fyllas i kolumn C.  </a:t>
          </a:r>
        </a:p>
        <a:p>
          <a:endParaRPr lang="sv-SE" sz="1100" baseline="0">
            <a:latin typeface="Franklin Gothic Book" pitchFamily="34" charset="0"/>
          </a:endParaRPr>
        </a:p>
        <a:p>
          <a:r>
            <a:rPr lang="sv-SE" sz="1100" baseline="0">
              <a:latin typeface="Franklin Gothic Book" pitchFamily="34" charset="0"/>
            </a:rPr>
            <a:t>Förtydliganden kan göras i anmärkningsfälten.</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29845</xdr:colOff>
      <xdr:row>0</xdr:row>
      <xdr:rowOff>82550</xdr:rowOff>
    </xdr:from>
    <xdr:to>
      <xdr:col>1</xdr:col>
      <xdr:colOff>1638300</xdr:colOff>
      <xdr:row>4</xdr:row>
      <xdr:rowOff>67945</xdr:rowOff>
    </xdr:to>
    <xdr:pic>
      <xdr:nvPicPr>
        <xdr:cNvPr id="7744" name="Bild 1" descr="Sveby_logo_bramsch Stor_RGB">
          <a:extLst>
            <a:ext uri="{FF2B5EF4-FFF2-40B4-BE49-F238E27FC236}">
              <a16:creationId xmlns:a16="http://schemas.microsoft.com/office/drawing/2014/main" id="{00000000-0008-0000-0300-0000401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619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8</xdr:col>
      <xdr:colOff>117898</xdr:colOff>
      <xdr:row>1</xdr:row>
      <xdr:rowOff>238759</xdr:rowOff>
    </xdr:from>
    <xdr:to>
      <xdr:col>11</xdr:col>
      <xdr:colOff>370840</xdr:colOff>
      <xdr:row>33</xdr:row>
      <xdr:rowOff>196712</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11000211" y="349884"/>
          <a:ext cx="2888192" cy="6038078"/>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r>
            <a:rPr lang="sv-SE" sz="1100" baseline="0">
              <a:latin typeface="Franklin Gothic Demi" pitchFamily="34" charset="0"/>
            </a:rPr>
            <a:t> för </a:t>
          </a:r>
          <a:r>
            <a:rPr lang="sv-SE" sz="1100">
              <a:latin typeface="Franklin Gothic Demi" pitchFamily="34" charset="0"/>
            </a:rPr>
            <a:t>BBR-kravsberäkning</a:t>
          </a:r>
        </a:p>
        <a:p>
          <a:pPr marL="0" marR="0" indent="0" defTabSz="914400" eaLnBrk="1" fontAlgn="auto" latinLnBrk="0" hangingPunct="1">
            <a:lnSpc>
              <a:spcPct val="100000"/>
            </a:lnSpc>
            <a:spcBef>
              <a:spcPts val="0"/>
            </a:spcBef>
            <a:spcAft>
              <a:spcPts val="0"/>
            </a:spcAft>
            <a:buClrTx/>
            <a:buSzTx/>
            <a:buFontTx/>
            <a:buNone/>
            <a:tabLst/>
            <a:defRPr/>
          </a:pPr>
          <a:r>
            <a:rPr lang="sv-SE" sz="1100">
              <a:latin typeface="Franklin Gothic Book" pitchFamily="34" charset="0"/>
            </a:rPr>
            <a:t>Använd vidstående beräkningsverktyg för att beräkna energi-</a:t>
          </a:r>
          <a:r>
            <a:rPr lang="sv-SE" sz="1100" baseline="0">
              <a:latin typeface="Franklin Gothic Book" pitchFamily="34" charset="0"/>
            </a:rPr>
            <a:t> och effekt</a:t>
          </a:r>
          <a:r>
            <a:rPr lang="sv-SE" sz="1100">
              <a:latin typeface="Franklin Gothic Book" pitchFamily="34" charset="0"/>
            </a:rPr>
            <a:t>kraven i BBR inklusive ventilationstillägg. </a:t>
          </a:r>
          <a:r>
            <a:rPr lang="sv-SE" sz="1100">
              <a:solidFill>
                <a:schemeClr val="dk1"/>
              </a:solidFill>
              <a:latin typeface="Franklin Gothic Book" pitchFamily="34" charset="0"/>
              <a:ea typeface="+mn-ea"/>
              <a:cs typeface="+mn-cs"/>
            </a:rPr>
            <a:t>BBR-kravet kontrolleras årsvis och korrigeras vid behov.</a:t>
          </a:r>
          <a:r>
            <a:rPr lang="sv-SE" sz="1100" baseline="0">
              <a:solidFill>
                <a:schemeClr val="dk1"/>
              </a:solidFill>
              <a:latin typeface="Franklin Gothic Book" pitchFamily="34" charset="0"/>
              <a:ea typeface="+mn-ea"/>
              <a:cs typeface="+mn-cs"/>
            </a:rPr>
            <a:t> </a:t>
          </a:r>
          <a:r>
            <a:rPr lang="sv-SE" sz="1100">
              <a:latin typeface="Franklin Gothic Book" pitchFamily="34" charset="0"/>
            </a:rPr>
            <a:t>Fyll bara i vita rutor. </a:t>
          </a:r>
          <a:r>
            <a:rPr lang="sv-SE" sz="1100" strike="noStrike">
              <a:solidFill>
                <a:sysClr val="windowText" lastClr="000000"/>
              </a:solidFill>
              <a:latin typeface="Franklin Gothic Book" pitchFamily="34" charset="0"/>
            </a:rPr>
            <a:t>Värdena</a:t>
          </a:r>
          <a:r>
            <a:rPr lang="sv-SE" sz="1100" strike="noStrike" baseline="0">
              <a:solidFill>
                <a:sysClr val="windowText" lastClr="000000"/>
              </a:solidFill>
              <a:latin typeface="Franklin Gothic Book" pitchFamily="34" charset="0"/>
            </a:rPr>
            <a:t> förs vidare till sammanställningen och "Basdata och Resultat".</a:t>
          </a:r>
        </a:p>
        <a:p>
          <a:pPr marL="0" marR="0" indent="0" defTabSz="914400" eaLnBrk="1" fontAlgn="auto" latinLnBrk="0" hangingPunct="1">
            <a:lnSpc>
              <a:spcPct val="100000"/>
            </a:lnSpc>
            <a:spcBef>
              <a:spcPts val="0"/>
            </a:spcBef>
            <a:spcAft>
              <a:spcPts val="0"/>
            </a:spcAft>
            <a:buClrTx/>
            <a:buSzTx/>
            <a:buFontTx/>
            <a:buNone/>
            <a:tabLst/>
            <a:defRPr/>
          </a:pPr>
          <a:endParaRPr lang="sv-SE" sz="1100">
            <a:latin typeface="Franklin Gothic Book" pitchFamily="34" charset="0"/>
          </a:endParaRPr>
        </a:p>
        <a:p>
          <a:r>
            <a:rPr lang="sv-SE" sz="1100">
              <a:latin typeface="Franklin Gothic Book" pitchFamily="34" charset="0"/>
            </a:rPr>
            <a:t>Hygieniskt  minimiuteluftsflöde för kontor enligt AMV kan beräknas som en hjälp</a:t>
          </a:r>
          <a:r>
            <a:rPr lang="sv-SE" sz="1100" baseline="0">
              <a:latin typeface="Franklin Gothic Book" pitchFamily="34" charset="0"/>
            </a:rPr>
            <a:t> </a:t>
          </a:r>
          <a:r>
            <a:rPr lang="sv-SE" sz="1100">
              <a:latin typeface="Franklin Gothic Book" pitchFamily="34" charset="0"/>
            </a:rPr>
            <a:t>genom att mata</a:t>
          </a:r>
          <a:r>
            <a:rPr lang="sv-SE" sz="1100" baseline="0">
              <a:latin typeface="Franklin Gothic Book" pitchFamily="34" charset="0"/>
            </a:rPr>
            <a:t> in antal personer. Arean länkas från "Basdata och resultat". </a:t>
          </a:r>
          <a:r>
            <a:rPr lang="sv-SE" sz="1100">
              <a:latin typeface="Franklin Gothic Book" pitchFamily="34" charset="0"/>
            </a:rPr>
            <a:t> </a:t>
          </a:r>
        </a:p>
        <a:p>
          <a:endParaRPr lang="sv-SE" sz="1100">
            <a:latin typeface="Franklin Gothic Book" pitchFamily="34" charset="0"/>
          </a:endParaRPr>
        </a:p>
        <a:p>
          <a:r>
            <a:rPr lang="sv-SE" sz="1100">
              <a:latin typeface="Franklin Gothic Book" pitchFamily="34" charset="0"/>
            </a:rPr>
            <a:t>BBR-kravet</a:t>
          </a:r>
          <a:r>
            <a:rPr lang="sv-SE" sz="1100" baseline="0">
              <a:latin typeface="Franklin Gothic Book" pitchFamily="34" charset="0"/>
            </a:rPr>
            <a:t> för lokaler inkl. ventilationstillägget fås genom att mata in </a:t>
          </a:r>
          <a:r>
            <a:rPr lang="sv-SE" sz="1100">
              <a:latin typeface="Franklin Gothic Book" pitchFamily="34" charset="0"/>
            </a:rPr>
            <a:t>drifttider och använda uteluftsflöden i rutorna C13-15. Genomsnittligt hygieniskt luftflöde</a:t>
          </a:r>
          <a:r>
            <a:rPr lang="sv-SE" sz="1100" baseline="0">
              <a:latin typeface="Franklin Gothic Book" pitchFamily="34" charset="0"/>
            </a:rPr>
            <a:t> som tillgodogörs är 1,0, även om en större siffra visas i ruta C16. </a:t>
          </a:r>
          <a:r>
            <a:rPr lang="sv-SE" sz="1100">
              <a:latin typeface="Franklin Gothic Book" pitchFamily="34" charset="0"/>
            </a:rPr>
            <a:t>Läs av det beräknade</a:t>
          </a:r>
          <a:r>
            <a:rPr lang="sv-SE" sz="1100" baseline="0">
              <a:latin typeface="Franklin Gothic Book" pitchFamily="34" charset="0"/>
            </a:rPr>
            <a:t> </a:t>
          </a:r>
          <a:r>
            <a:rPr lang="sv-SE" sz="1100">
              <a:latin typeface="Franklin Gothic Book" pitchFamily="34" charset="0"/>
            </a:rPr>
            <a:t>energikravet</a:t>
          </a:r>
          <a:r>
            <a:rPr lang="sv-SE" sz="1100" baseline="0">
              <a:latin typeface="Franklin Gothic Book" pitchFamily="34" charset="0"/>
            </a:rPr>
            <a:t> i ruta G10. </a:t>
          </a:r>
          <a:r>
            <a:rPr lang="sv-SE" sz="1100">
              <a:latin typeface="Franklin Gothic Book" pitchFamily="34" charset="0"/>
            </a:rPr>
            <a:t>Skriv in resultatet</a:t>
          </a:r>
          <a:r>
            <a:rPr lang="sv-SE" sz="1100" baseline="0">
              <a:latin typeface="Franklin Gothic Book" pitchFamily="34" charset="0"/>
            </a:rPr>
            <a:t> </a:t>
          </a:r>
          <a:r>
            <a:rPr lang="sv-SE" sz="1100">
              <a:latin typeface="Franklin Gothic Book" pitchFamily="34" charset="0"/>
            </a:rPr>
            <a:t>i rutorna </a:t>
          </a:r>
          <a:r>
            <a:rPr lang="sv-SE" sz="1100" baseline="0">
              <a:latin typeface="Franklin Gothic Book" pitchFamily="34" charset="0"/>
            </a:rPr>
            <a:t>G12-14. </a:t>
          </a:r>
        </a:p>
        <a:p>
          <a:endParaRPr lang="sv-SE" sz="1100" baseline="0">
            <a:solidFill>
              <a:schemeClr val="dk1"/>
            </a:solidFill>
            <a:latin typeface="Franklin Gothic Book" pitchFamily="34" charset="0"/>
            <a:ea typeface="+mn-ea"/>
            <a:cs typeface="+mn-cs"/>
          </a:endParaRPr>
        </a:p>
        <a:p>
          <a:r>
            <a:rPr lang="sv-SE" sz="1100">
              <a:solidFill>
                <a:schemeClr val="dk1"/>
              </a:solidFill>
              <a:latin typeface="Franklin Gothic Book" pitchFamily="34" charset="0"/>
              <a:ea typeface="+mn-ea"/>
              <a:cs typeface="+mn-cs"/>
            </a:rPr>
            <a:t>För rena bostäder kan värdena tas direkt ur tabellen och skrivas in i rutorna.</a:t>
          </a:r>
          <a:endParaRPr lang="sv-SE">
            <a:latin typeface="Franklin Gothic Book" pitchFamily="34" charset="0"/>
          </a:endParaRPr>
        </a:p>
        <a:p>
          <a:endParaRPr lang="sv-SE" sz="1100" baseline="0">
            <a:solidFill>
              <a:schemeClr val="dk1"/>
            </a:solidFill>
            <a:latin typeface="Franklin Gothic Book" pitchFamily="34" charset="0"/>
            <a:ea typeface="+mn-ea"/>
            <a:cs typeface="+mn-cs"/>
          </a:endParaRPr>
        </a:p>
        <a:p>
          <a:r>
            <a:rPr lang="sv-SE" sz="1100" baseline="0">
              <a:latin typeface="Franklin Gothic Book" pitchFamily="34" charset="0"/>
            </a:rPr>
            <a:t>För byggnader med både bostäder och lokaler viktas kravet utgående från A</a:t>
          </a:r>
          <a:r>
            <a:rPr lang="sv-SE" sz="1100" baseline="-25000">
              <a:latin typeface="Franklin Gothic Book" pitchFamily="34" charset="0"/>
            </a:rPr>
            <a:t>temp</a:t>
          </a:r>
          <a:r>
            <a:rPr lang="sv-SE" sz="1100" baseline="0">
              <a:latin typeface="Franklin Gothic Book" pitchFamily="34" charset="0"/>
            </a:rPr>
            <a:t> . Ett viktat resultat räknas fram i ruta G11, vilket sedan kan skrivas in i rutorna G12-14. Värdet i G10 hämtas från "Basdata och resultat" och G12-14 länkas vidare till sammanställningen.</a:t>
          </a:r>
        </a:p>
        <a:p>
          <a:endParaRPr lang="sv-SE" sz="1100" baseline="0">
            <a:latin typeface="Franklin Gothic Book" pitchFamily="34" charset="0"/>
          </a:endParaRPr>
        </a:p>
        <a:p>
          <a:endParaRPr lang="sv-SE" sz="1100" baseline="0">
            <a:latin typeface="Franklin Gothic Book" pitchFamily="34" charset="0"/>
          </a:endParaRPr>
        </a:p>
        <a:p>
          <a:endParaRPr lang="sv-SE" sz="1100">
            <a:latin typeface="Franklin Gothic Book"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82641</xdr:colOff>
      <xdr:row>0</xdr:row>
      <xdr:rowOff>72567</xdr:rowOff>
    </xdr:from>
    <xdr:to>
      <xdr:col>2</xdr:col>
      <xdr:colOff>556728</xdr:colOff>
      <xdr:row>2</xdr:row>
      <xdr:rowOff>270151</xdr:rowOff>
    </xdr:to>
    <xdr:pic>
      <xdr:nvPicPr>
        <xdr:cNvPr id="2" name="Bild 1" descr="Sveby_logo_bramsch Stor_RG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41" y="72567"/>
          <a:ext cx="1671516" cy="524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113274</xdr:colOff>
      <xdr:row>7</xdr:row>
      <xdr:rowOff>177046</xdr:rowOff>
    </xdr:from>
    <xdr:to>
      <xdr:col>24</xdr:col>
      <xdr:colOff>42092</xdr:colOff>
      <xdr:row>39</xdr:row>
      <xdr:rowOff>154479</xdr:rowOff>
    </xdr:to>
    <xdr:sp macro="" textlink="">
      <xdr:nvSpPr>
        <xdr:cNvPr id="3" name="textruta 2">
          <a:extLst>
            <a:ext uri="{FF2B5EF4-FFF2-40B4-BE49-F238E27FC236}">
              <a16:creationId xmlns:a16="http://schemas.microsoft.com/office/drawing/2014/main" id="{00000000-0008-0000-0400-000003000000}"/>
            </a:ext>
          </a:extLst>
        </xdr:cNvPr>
        <xdr:cNvSpPr txBox="1"/>
      </xdr:nvSpPr>
      <xdr:spPr>
        <a:xfrm>
          <a:off x="18897729" y="1181501"/>
          <a:ext cx="2930636" cy="707788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pPr>
            <a:lnSpc>
              <a:spcPct val="100000"/>
            </a:lnSpc>
          </a:pPr>
          <a:r>
            <a:rPr lang="sv-SE" sz="1100">
              <a:solidFill>
                <a:sysClr val="windowText" lastClr="000000"/>
              </a:solidFill>
              <a:latin typeface="Franklin Gothic Book" pitchFamily="34" charset="0"/>
            </a:rPr>
            <a:t>Fyll i köpt värme </a:t>
          </a:r>
          <a:r>
            <a:rPr lang="sv-SE" sz="1100" baseline="0">
              <a:solidFill>
                <a:sysClr val="windowText" lastClr="000000"/>
              </a:solidFill>
              <a:latin typeface="Franklin Gothic Book" pitchFamily="34" charset="0"/>
            </a:rPr>
            <a:t>månadsvis eller årsvis.  </a:t>
          </a:r>
          <a:r>
            <a:rPr lang="sv-SE" sz="1100" b="0" baseline="0">
              <a:solidFill>
                <a:sysClr val="windowText" lastClr="000000"/>
              </a:solidFill>
              <a:latin typeface="Franklin Gothic Book" pitchFamily="34" charset="0"/>
              <a:ea typeface="+mn-ea"/>
              <a:cs typeface="+mn-cs"/>
            </a:rPr>
            <a:t>Årssummor kan skrivas in direkt i  avsedd rad för resp. år.  Månadssummor summeras automatiskt.</a:t>
          </a:r>
        </a:p>
        <a:p>
          <a:pPr>
            <a:lnSpc>
              <a:spcPct val="100000"/>
            </a:lnSpc>
          </a:pPr>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Ange startmånad när mätningarna började. Månaderna räknas från  denna (</a:t>
          </a:r>
          <a:r>
            <a:rPr lang="sv-SE" sz="1100">
              <a:solidFill>
                <a:sysClr val="windowText" lastClr="000000"/>
              </a:solidFill>
              <a:latin typeface="Franklin Gothic Book" pitchFamily="34" charset="0"/>
              <a:ea typeface="+mn-ea"/>
              <a:cs typeface="+mn-cs"/>
            </a:rPr>
            <a:t>Behöver inte vara jämna kalenderår</a:t>
          </a:r>
          <a:r>
            <a:rPr lang="sv-SE" sz="1100" baseline="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sv-SE"/>
        </a:p>
        <a:p>
          <a:pPr>
            <a:lnSpc>
              <a:spcPct val="100000"/>
            </a:lnSpc>
          </a:pPr>
          <a:r>
            <a:rPr lang="sv-SE" sz="1100" baseline="0">
              <a:solidFill>
                <a:sysClr val="windowText" lastClr="000000"/>
              </a:solidFill>
              <a:latin typeface="Franklin Gothic Book" pitchFamily="34" charset="0"/>
            </a:rPr>
            <a:t>Automatisk schablonkorrigering enligt BEN för avvikelser i brukandet görs i kolumnerna I och J, förutsatt att innetemperatur och verksamhets-/hushållsel matats in i fliken "Normalisering avvikelser år". </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Tappvarmvattenvärden och elvärme länkas hit från resp. inmatningsflik. Uppmätta VVC-förluster kan matas in, liksom korrigering för BBR-avgränsning.</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Ange om värdena är uppmätta direkt (M) eller fördelade (F). Mätpunkter redovisas under flik mätplan.</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Skriv in Klimatdivisor för månad/år.  Ange metod som använts för att ta fram klimatdivsor i ruta O6. Om normalårskorrigerade värden matats in ange 1 i rutorna i kolumn L.</a:t>
          </a:r>
        </a:p>
        <a:p>
          <a:pPr>
            <a:lnSpc>
              <a:spcPct val="100000"/>
            </a:lnSpc>
          </a:pPr>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Skriv in ev. solvärmeenergi. Årssummor länkas till sammanställningen.</a:t>
          </a:r>
        </a:p>
        <a:p>
          <a:pPr>
            <a:lnSpc>
              <a:spcPct val="100000"/>
            </a:lnSpc>
          </a:pPr>
          <a:r>
            <a:rPr lang="sv-SE" sz="1100" baseline="0">
              <a:solidFill>
                <a:sysClr val="windowText" lastClr="000000"/>
              </a:solidFill>
              <a:latin typeface="Franklin Gothic Book" pitchFamily="34" charset="0"/>
              <a:ea typeface="+mn-ea"/>
              <a:cs typeface="+mn-cs"/>
            </a:rPr>
            <a:t>Verifik</a:t>
          </a:r>
          <a:r>
            <a:rPr lang="sv-SE" sz="1100">
              <a:solidFill>
                <a:sysClr val="windowText" lastClr="000000"/>
              </a:solidFill>
              <a:latin typeface="Franklin Gothic Book" pitchFamily="34" charset="0"/>
              <a:ea typeface="+mn-ea"/>
              <a:cs typeface="+mn-cs"/>
            </a:rPr>
            <a:t>at ska kunna visas för köpt värme, tredjepartsredovisning.</a:t>
          </a:r>
        </a:p>
        <a:p>
          <a:pPr>
            <a:lnSpc>
              <a:spcPct val="100000"/>
            </a:lnSpc>
          </a:pPr>
          <a:endParaRPr lang="sv-SE" sz="1100">
            <a:solidFill>
              <a:sysClr val="windowText" lastClr="000000"/>
            </a:solidFill>
            <a:latin typeface="Franklin Gothic Book" pitchFamily="34" charset="0"/>
            <a:ea typeface="+mn-ea"/>
            <a:cs typeface="+mn-cs"/>
          </a:endParaRPr>
        </a:p>
        <a:p>
          <a:pPr>
            <a:lnSpc>
              <a:spcPct val="100000"/>
            </a:lnSpc>
          </a:pPr>
          <a:r>
            <a:rPr lang="sv-SE" sz="1100">
              <a:solidFill>
                <a:sysClr val="windowText" lastClr="000000"/>
              </a:solidFill>
              <a:latin typeface="Franklin Gothic Book" pitchFamily="34" charset="0"/>
            </a:rPr>
            <a:t>Månadsuppföljning skall enligt Svebys energiavtalsmall delges bägge parter.</a:t>
          </a:r>
        </a:p>
        <a:p>
          <a:endParaRPr lang="sv-SE" sz="1100">
            <a:solidFill>
              <a:sysClr val="windowText" lastClr="000000"/>
            </a:solidFill>
            <a:latin typeface="Franklin Gothic Book" pitchFamily="34" charset="0"/>
          </a:endParaRPr>
        </a:p>
        <a:p>
          <a:endParaRPr lang="sv-SE" sz="1100">
            <a:solidFill>
              <a:sysClr val="windowText" lastClr="000000"/>
            </a:solidFill>
            <a:latin typeface="Franklin Gothic Book"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73464</xdr:colOff>
      <xdr:row>0</xdr:row>
      <xdr:rowOff>73269</xdr:rowOff>
    </xdr:from>
    <xdr:to>
      <xdr:col>2</xdr:col>
      <xdr:colOff>657077</xdr:colOff>
      <xdr:row>2</xdr:row>
      <xdr:rowOff>108311</xdr:rowOff>
    </xdr:to>
    <xdr:pic>
      <xdr:nvPicPr>
        <xdr:cNvPr id="8545" name="Bild 1" descr="Sveby_logo_bramsch Stor_RGB">
          <a:extLst>
            <a:ext uri="{FF2B5EF4-FFF2-40B4-BE49-F238E27FC236}">
              <a16:creationId xmlns:a16="http://schemas.microsoft.com/office/drawing/2014/main" id="{00000000-0008-0000-0500-0000612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631" y="73269"/>
          <a:ext cx="1676168" cy="618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10</xdr:col>
      <xdr:colOff>63501</xdr:colOff>
      <xdr:row>15</xdr:row>
      <xdr:rowOff>77106</xdr:rowOff>
    </xdr:from>
    <xdr:to>
      <xdr:col>17</xdr:col>
      <xdr:colOff>1074965</xdr:colOff>
      <xdr:row>36</xdr:row>
      <xdr:rowOff>90714</xdr:rowOff>
    </xdr:to>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10169072" y="3560535"/>
          <a:ext cx="6916964" cy="403225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rPr>
            <a:t>Här</a:t>
          </a:r>
          <a:r>
            <a:rPr lang="sv-SE" sz="1100" baseline="0">
              <a:solidFill>
                <a:sysClr val="windowText" lastClr="000000"/>
              </a:solidFill>
              <a:latin typeface="Franklin Gothic Book" pitchFamily="34" charset="0"/>
            </a:rPr>
            <a:t> matas mätvärden för tappvarmvatten in för att möjliggöra att värme till uppvärmning och tappvarmvatten särskiljs. </a:t>
          </a:r>
          <a:endParaRPr lang="sv-SE" sz="1100">
            <a:solidFill>
              <a:sysClr val="windowText" lastClr="000000"/>
            </a:solidFill>
            <a:latin typeface="Franklin Gothic Book"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a:solidFill>
              <a:sysClr val="windowText" lastClr="000000"/>
            </a:solidFill>
            <a:latin typeface="Franklin Gothic Book"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rPr>
            <a:t>Skriv bara i vita</a:t>
          </a:r>
          <a:r>
            <a:rPr lang="sv-SE" sz="1100" baseline="0">
              <a:solidFill>
                <a:sysClr val="windowText" lastClr="000000"/>
              </a:solidFill>
              <a:latin typeface="Franklin Gothic Book" pitchFamily="34" charset="0"/>
            </a:rPr>
            <a:t> rutor. </a:t>
          </a:r>
          <a:r>
            <a:rPr lang="sv-SE" sz="1100">
              <a:solidFill>
                <a:sysClr val="windowText" lastClr="000000"/>
              </a:solidFill>
              <a:latin typeface="Franklin Gothic Book" pitchFamily="34" charset="0"/>
            </a:rPr>
            <a:t>Fyll i köpt värme för tappvarmvatten</a:t>
          </a:r>
          <a:r>
            <a:rPr lang="sv-SE" sz="1100" baseline="0">
              <a:solidFill>
                <a:sysClr val="windowText" lastClr="000000"/>
              </a:solidFill>
              <a:latin typeface="Franklin Gothic Book" pitchFamily="34" charset="0"/>
            </a:rPr>
            <a:t> månadsvis eller årsvis. </a:t>
          </a:r>
          <a:r>
            <a:rPr lang="sv-SE" sz="1100" baseline="0">
              <a:solidFill>
                <a:schemeClr val="dk1"/>
              </a:solidFill>
              <a:effectLst/>
              <a:latin typeface="Franklin Gothic Book" panose="020B0503020102020204" pitchFamily="34" charset="0"/>
              <a:ea typeface="+mn-ea"/>
              <a:cs typeface="+mn-cs"/>
            </a:rPr>
            <a:t>Elvärmt tappvarmvatten länkas hit från "Inmatning och ver. el". </a:t>
          </a:r>
          <a:endParaRPr lang="sv-SE" sz="1100" baseline="0">
            <a:solidFill>
              <a:sysClr val="windowText" lastClr="000000"/>
            </a:solidFill>
            <a:latin typeface="Franklin Gothic Book" pitchFamily="34" charset="0"/>
          </a:endParaRPr>
        </a:p>
        <a:p>
          <a:endParaRPr lang="sv-SE" sz="1100" baseline="0">
            <a:solidFill>
              <a:sysClr val="windowText" lastClr="000000"/>
            </a:solidFill>
            <a:latin typeface="Franklin Gothic Book"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Årssummor kan skrivas in direkt på raden "Helår".  Månadssummor summeras automatiskt.</a:t>
          </a:r>
        </a:p>
        <a:p>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Ange startmånad när mätningarna började. Ska synkas med värmemätningarna.</a:t>
          </a:r>
          <a:endParaRPr lang="sv-SE"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latin typeface="+mn-lt"/>
            <a:ea typeface="+mn-ea"/>
            <a:cs typeface="+mn-cs"/>
          </a:endParaRPr>
        </a:p>
        <a:p>
          <a:r>
            <a:rPr lang="sv-SE" sz="1100" baseline="0">
              <a:solidFill>
                <a:schemeClr val="dk1"/>
              </a:solidFill>
              <a:effectLst/>
              <a:latin typeface="Franklin Gothic Book" panose="020B0503020102020204" pitchFamily="34" charset="0"/>
              <a:ea typeface="+mn-ea"/>
              <a:cs typeface="+mn-cs"/>
            </a:rPr>
            <a:t>Ange om värdena är uppmätta direkt (M) eller fördelade (F). Mätpunkter redovisas under flik mätplan.</a:t>
          </a:r>
          <a:endParaRPr lang="sv-SE">
            <a:effectLst/>
            <a:latin typeface="Franklin Gothic Book" panose="020B0503020102020204" pitchFamily="34" charset="0"/>
          </a:endParaRPr>
        </a:p>
        <a:p>
          <a:r>
            <a:rPr lang="sv-SE" sz="1100" baseline="0">
              <a:solidFill>
                <a:schemeClr val="dk1"/>
              </a:solidFill>
              <a:effectLst/>
              <a:latin typeface="Franklin Gothic Book" panose="020B0503020102020204" pitchFamily="34" charset="0"/>
              <a:ea typeface="+mn-ea"/>
              <a:cs typeface="+mn-cs"/>
            </a:rPr>
            <a:t>Skriv in ev. solvärmeenergi till tappvarmvatten, samt även ev. bidrag från avloppsvärmeväxlare. Underlag för mätning ska bifogas.</a:t>
          </a:r>
          <a:endParaRPr lang="sv-SE">
            <a:latin typeface="Franklin Gothic Book" panose="020B0503020102020204" pitchFamily="34" charset="0"/>
          </a:endParaRPr>
        </a:p>
        <a:p>
          <a:endParaRPr lang="sv-SE" sz="1100" baseline="0">
            <a:solidFill>
              <a:sysClr val="windowText" lastClr="000000"/>
            </a:solidFill>
            <a:latin typeface="Franklin Gothic Book" pitchFamily="34" charset="0"/>
          </a:endParaRPr>
        </a:p>
        <a:p>
          <a:r>
            <a:rPr lang="sv-SE" sz="1100" baseline="0">
              <a:solidFill>
                <a:sysClr val="windowText" lastClr="000000"/>
              </a:solidFill>
              <a:latin typeface="Franklin Gothic Book" pitchFamily="34" charset="0"/>
            </a:rPr>
            <a:t>Normaliserad och korrigerad TVV beräknas automatiskt baserat på indata givna här samt i fliken "Basdata &amp; resultat" och länkas vidare till "Sammanställning år".</a:t>
          </a:r>
        </a:p>
        <a:p>
          <a:endParaRPr lang="sv-SE" sz="1100" baseline="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rPr>
            <a:t>Månadsuppföljning skall enligt Svebys energiavtalsmall delges bägge parter.</a:t>
          </a:r>
        </a:p>
        <a:p>
          <a:endParaRPr lang="sv-SE" sz="1100">
            <a:solidFill>
              <a:sysClr val="windowText" lastClr="000000"/>
            </a:solidFill>
            <a:latin typeface="Franklin Gothic Book" pitchFamily="34" charset="0"/>
          </a:endParaRPr>
        </a:p>
        <a:p>
          <a:endParaRPr lang="sv-SE" sz="1100">
            <a:solidFill>
              <a:sysClr val="windowText" lastClr="000000"/>
            </a:solidFill>
            <a:latin typeface="Franklin Gothic Book" pitchFamily="34" charset="0"/>
          </a:endParaRPr>
        </a:p>
      </xdr:txBody>
    </xdr:sp>
    <xdr:clientData/>
  </xdr:twoCellAnchor>
  <xdr:twoCellAnchor editAs="oneCell">
    <xdr:from>
      <xdr:col>17</xdr:col>
      <xdr:colOff>45356</xdr:colOff>
      <xdr:row>2</xdr:row>
      <xdr:rowOff>82098</xdr:rowOff>
    </xdr:from>
    <xdr:to>
      <xdr:col>19</xdr:col>
      <xdr:colOff>1931597</xdr:colOff>
      <xdr:row>10</xdr:row>
      <xdr:rowOff>108857</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6056427" y="680812"/>
          <a:ext cx="3228813" cy="18954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0</xdr:row>
      <xdr:rowOff>47625</xdr:rowOff>
    </xdr:from>
    <xdr:to>
      <xdr:col>2</xdr:col>
      <xdr:colOff>685800</xdr:colOff>
      <xdr:row>2</xdr:row>
      <xdr:rowOff>161925</xdr:rowOff>
    </xdr:to>
    <xdr:pic>
      <xdr:nvPicPr>
        <xdr:cNvPr id="12662" name="Bild 1" descr="Sveby_logo_bramsch Stor_RGB">
          <a:extLst>
            <a:ext uri="{FF2B5EF4-FFF2-40B4-BE49-F238E27FC236}">
              <a16:creationId xmlns:a16="http://schemas.microsoft.com/office/drawing/2014/main" id="{00000000-0008-0000-0600-00007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7625"/>
          <a:ext cx="1809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24</xdr:col>
      <xdr:colOff>54366</xdr:colOff>
      <xdr:row>7</xdr:row>
      <xdr:rowOff>496</xdr:rowOff>
    </xdr:from>
    <xdr:to>
      <xdr:col>27</xdr:col>
      <xdr:colOff>584749</xdr:colOff>
      <xdr:row>26</xdr:row>
      <xdr:rowOff>145143</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6546223" y="1264654"/>
          <a:ext cx="3142955" cy="462270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a:solidFill>
                <a:sysClr val="windowText" lastClr="000000"/>
              </a:solidFill>
              <a:latin typeface="Franklin Gothic Book" pitchFamily="34" charset="0"/>
            </a:rPr>
            <a:t>Fyll i köpt kyla </a:t>
          </a:r>
          <a:r>
            <a:rPr lang="sv-SE" sz="1100" baseline="0">
              <a:solidFill>
                <a:sysClr val="windowText" lastClr="000000"/>
              </a:solidFill>
              <a:latin typeface="Franklin Gothic Book" pitchFamily="34" charset="0"/>
            </a:rPr>
            <a:t>i vita rutor i tillämpliga </a:t>
          </a:r>
          <a:r>
            <a:rPr lang="sv-SE" sz="1100">
              <a:solidFill>
                <a:sysClr val="windowText" lastClr="000000"/>
              </a:solidFill>
              <a:latin typeface="Franklin Gothic Book" pitchFamily="34" charset="0"/>
              <a:ea typeface="+mn-ea"/>
              <a:cs typeface="+mn-cs"/>
            </a:rPr>
            <a:t>kolumner, månadsvis eller årsvis.  </a:t>
          </a:r>
        </a:p>
        <a:p>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Årssummor kan skrivas in på raden</a:t>
          </a:r>
          <a:r>
            <a:rPr lang="sv-SE" sz="1100" baseline="0">
              <a:solidFill>
                <a:sysClr val="windowText" lastClr="000000"/>
              </a:solidFill>
              <a:latin typeface="Franklin Gothic Book" pitchFamily="34" charset="0"/>
              <a:ea typeface="+mn-ea"/>
              <a:cs typeface="+mn-cs"/>
            </a:rPr>
            <a:t> "Helår"</a:t>
          </a:r>
          <a:r>
            <a:rPr lang="sv-SE" sz="1100">
              <a:solidFill>
                <a:sysClr val="windowText" lastClr="000000"/>
              </a:solidFill>
              <a:latin typeface="Franklin Gothic Book" pitchFamily="34" charset="0"/>
              <a:ea typeface="+mn-ea"/>
              <a:cs typeface="+mn-cs"/>
            </a:rPr>
            <a:t>. Månadssummor summeras automatiskt om helårsvärde saknas.</a:t>
          </a:r>
        </a:p>
        <a:p>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Ange om värdena är uppmätta direkt (M) eller fördelade (F). Mätpunkter redovisas under flik Underlag-mätplan.</a:t>
          </a:r>
        </a:p>
        <a:p>
          <a:pPr fontAlgn="base"/>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Ange startmånad när mätningarna började. </a:t>
          </a:r>
        </a:p>
        <a:p>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El-kyla länkas hit från "Inmatning och ver.el".</a:t>
          </a:r>
        </a:p>
        <a:p>
          <a:endParaRPr lang="sv-SE" sz="1100">
            <a:solidFill>
              <a:sysClr val="windowText" lastClr="000000"/>
            </a:solidFill>
            <a:latin typeface="Franklin Gothic Book" pitchFamily="34" charset="0"/>
            <a:ea typeface="+mn-ea"/>
            <a:cs typeface="+mn-cs"/>
          </a:endParaRPr>
        </a:p>
        <a:p>
          <a:r>
            <a:rPr lang="sv-SE" sz="1100">
              <a:solidFill>
                <a:sysClr val="windowText" lastClr="000000"/>
              </a:solidFill>
              <a:latin typeface="Franklin Gothic Book" pitchFamily="34" charset="0"/>
              <a:ea typeface="+mn-ea"/>
              <a:cs typeface="+mn-cs"/>
            </a:rPr>
            <a:t>Komfortkyla ska enligt BBR redovisas separat för icke elvärmd byggnad, där elkylan räknas upp med en faktor 3 (1,6*1,875). För elvärmd byggnad sker ingen uppräkning . </a:t>
          </a:r>
        </a:p>
        <a:p>
          <a:endParaRPr lang="sv-SE" sz="110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ea typeface="+mn-ea"/>
              <a:cs typeface="+mn-cs"/>
            </a:rPr>
            <a:t>Verifikat ska kunna visas för köpt kyla, tredjepartsredovisning. </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Franklin Gothic Book" pitchFamily="34" charset="0"/>
              <a:ea typeface="+mn-ea"/>
              <a:cs typeface="+mn-cs"/>
            </a:rPr>
            <a:t>Månadsuppföljning skall enligt Svebys energiavtalsmall delges bägge parter.</a:t>
          </a:r>
        </a:p>
        <a:p>
          <a:endParaRPr lang="sv-SE" sz="1100">
            <a:solidFill>
              <a:sysClr val="windowText" lastClr="000000"/>
            </a:solidFill>
            <a:latin typeface="Franklin Gothic Book" pitchFamily="34" charset="0"/>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91440</xdr:colOff>
      <xdr:row>0</xdr:row>
      <xdr:rowOff>91439</xdr:rowOff>
    </xdr:from>
    <xdr:to>
      <xdr:col>2</xdr:col>
      <xdr:colOff>206375</xdr:colOff>
      <xdr:row>3</xdr:row>
      <xdr:rowOff>243796</xdr:rowOff>
    </xdr:to>
    <xdr:pic>
      <xdr:nvPicPr>
        <xdr:cNvPr id="13699" name="Bild 1" descr="Sveby_logo_bramsch Stor_RGB">
          <a:extLst>
            <a:ext uri="{FF2B5EF4-FFF2-40B4-BE49-F238E27FC236}">
              <a16:creationId xmlns:a16="http://schemas.microsoft.com/office/drawing/2014/main" id="{00000000-0008-0000-0700-000083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65" y="88264"/>
          <a:ext cx="1388110" cy="53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20</xdr:col>
      <xdr:colOff>125155</xdr:colOff>
      <xdr:row>8</xdr:row>
      <xdr:rowOff>124907</xdr:rowOff>
    </xdr:from>
    <xdr:to>
      <xdr:col>24</xdr:col>
      <xdr:colOff>30367</xdr:colOff>
      <xdr:row>39</xdr:row>
      <xdr:rowOff>120252</xdr:rowOff>
    </xdr:to>
    <xdr:sp macro="" textlink="">
      <xdr:nvSpPr>
        <xdr:cNvPr id="7" name="textruta 6">
          <a:extLst>
            <a:ext uri="{FF2B5EF4-FFF2-40B4-BE49-F238E27FC236}">
              <a16:creationId xmlns:a16="http://schemas.microsoft.com/office/drawing/2014/main" id="{00000000-0008-0000-0700-000007000000}"/>
            </a:ext>
          </a:extLst>
        </xdr:cNvPr>
        <xdr:cNvSpPr txBox="1"/>
      </xdr:nvSpPr>
      <xdr:spPr>
        <a:xfrm>
          <a:off x="17823512" y="1385836"/>
          <a:ext cx="2336355" cy="612763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sz="1100">
            <a:latin typeface="Franklin Gothic Demi" pitchFamily="34" charset="0"/>
          </a:endParaRPr>
        </a:p>
        <a:p>
          <a:endParaRPr lang="sv-SE" sz="1100">
            <a:solidFill>
              <a:schemeClr val="dk1"/>
            </a:solidFill>
            <a:latin typeface="Franklin Gothic Book" pitchFamily="34" charset="0"/>
            <a:ea typeface="+mn-ea"/>
            <a:cs typeface="+mn-cs"/>
          </a:endParaRPr>
        </a:p>
        <a:p>
          <a:r>
            <a:rPr lang="sv-SE" sz="1100" baseline="0">
              <a:solidFill>
                <a:schemeClr val="dk1"/>
              </a:solidFill>
              <a:latin typeface="Franklin Gothic Book" pitchFamily="34" charset="0"/>
              <a:ea typeface="+mn-ea"/>
              <a:cs typeface="+mn-cs"/>
            </a:rPr>
            <a:t>Fyll i rutor för köpt och egenproducerad el månadsvis eller årsvis, samt uppmätta värden på elvärme, el till tappvarmvatten, elkyla och BBR-avgränsningen.  </a:t>
          </a:r>
        </a:p>
        <a:p>
          <a:endParaRPr lang="sv-SE" sz="1100" baseline="0">
            <a:solidFill>
              <a:schemeClr val="dk1"/>
            </a:solidFill>
            <a:latin typeface="Franklin Gothic Book" pitchFamily="34" charset="0"/>
            <a:ea typeface="+mn-ea"/>
            <a:cs typeface="+mn-cs"/>
          </a:endParaRPr>
        </a:p>
        <a:p>
          <a:r>
            <a:rPr lang="sv-SE" sz="1100" baseline="0">
              <a:solidFill>
                <a:schemeClr val="dk1"/>
              </a:solidFill>
              <a:latin typeface="Franklin Gothic Book" pitchFamily="34" charset="0"/>
              <a:ea typeface="+mn-ea"/>
              <a:cs typeface="+mn-cs"/>
            </a:rPr>
            <a:t>Månadssummor summeras automatiskt. Om årsvärden används ska dessa matas in på raden "Helår".</a:t>
          </a:r>
        </a:p>
        <a:p>
          <a:endParaRPr lang="sv-SE" sz="1100" baseline="0">
            <a:solidFill>
              <a:schemeClr val="dk1"/>
            </a:solidFill>
            <a:latin typeface="+mn-lt"/>
            <a:ea typeface="+mn-ea"/>
            <a:cs typeface="+mn-cs"/>
          </a:endParaRPr>
        </a:p>
        <a:p>
          <a:r>
            <a:rPr lang="sv-SE" sz="1100" baseline="0">
              <a:solidFill>
                <a:schemeClr val="dk1"/>
              </a:solidFill>
              <a:latin typeface="Franklin Gothic Book" pitchFamily="34" charset="0"/>
              <a:ea typeface="+mn-ea"/>
              <a:cs typeface="+mn-cs"/>
            </a:rPr>
            <a:t>Inmatade värden för elvärme, el-tappvarmvatten och elkyla dras av automatiskt från köpt driftel och redovisas under resp. värme, tappvarmvatten och kyla. </a:t>
          </a:r>
          <a:endParaRPr lang="sv-SE" sz="1100">
            <a:solidFill>
              <a:schemeClr val="dk1"/>
            </a:solidFill>
            <a:latin typeface="Franklin Gothic Book" pitchFamily="34" charset="0"/>
            <a:ea typeface="+mn-ea"/>
            <a:cs typeface="+mn-cs"/>
          </a:endParaRPr>
        </a:p>
        <a:p>
          <a:pPr eaLnBrk="1" fontAlgn="base" latinLnBrk="0" hangingPunct="1"/>
          <a:endParaRPr lang="sv-SE" sz="1100" baseline="0">
            <a:solidFill>
              <a:schemeClr val="dk1"/>
            </a:solidFill>
            <a:latin typeface="Franklin Gothic Book" pitchFamily="34" charset="0"/>
            <a:ea typeface="+mn-ea"/>
            <a:cs typeface="+mn-cs"/>
          </a:endParaRPr>
        </a:p>
        <a:p>
          <a:r>
            <a:rPr lang="sv-SE" sz="1100" baseline="0">
              <a:solidFill>
                <a:schemeClr val="dk1"/>
              </a:solidFill>
              <a:latin typeface="Franklin Gothic Book" pitchFamily="34" charset="0"/>
              <a:ea typeface="+mn-ea"/>
              <a:cs typeface="+mn-cs"/>
            </a:rPr>
            <a:t>Ange på rad 8 om värdena är uppmätta direkt (M) eller fördelade (F). Mätpunkter redovisas under flik Underlag-mätplan.</a:t>
          </a:r>
          <a:endParaRPr lang="sv-SE">
            <a:latin typeface="Franklin Gothic Book"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latin typeface="Franklin Gothic Book" pitchFamily="34" charset="0"/>
              <a:ea typeface="+mn-ea"/>
              <a:cs typeface="+mn-cs"/>
            </a:rPr>
            <a:t>Ange startmånad</a:t>
          </a:r>
          <a:r>
            <a:rPr lang="sv-SE" sz="1100" baseline="0">
              <a:solidFill>
                <a:schemeClr val="dk1"/>
              </a:solidFill>
              <a:latin typeface="Franklin Gothic Book" pitchFamily="34" charset="0"/>
              <a:ea typeface="+mn-ea"/>
              <a:cs typeface="+mn-cs"/>
            </a:rPr>
            <a:t> när mätningarna började. Månadsnummer räknas från denna. </a:t>
          </a:r>
        </a:p>
        <a:p>
          <a:endParaRPr lang="sv-SE" sz="110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latin typeface="Franklin Gothic Book" pitchFamily="34" charset="0"/>
              <a:ea typeface="+mn-ea"/>
              <a:cs typeface="+mn-cs"/>
            </a:rPr>
            <a:t>Verifikat ska kunna visas, tredjepartsredovisning.</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latin typeface="Franklin Gothic Book" pitchFamily="34" charset="0"/>
              <a:ea typeface="+mn-ea"/>
              <a:cs typeface="+mn-cs"/>
            </a:rPr>
            <a:t>Månadsuppföljning skall enligt Svebys energiavtalsmall delges bägge parter.</a:t>
          </a:r>
          <a:endParaRPr lang="sv-SE">
            <a:latin typeface="Franklin Gothic Book" pitchFamily="34" charset="0"/>
          </a:endParaRPr>
        </a:p>
        <a:p>
          <a:endParaRPr lang="sv-SE" sz="1100">
            <a:solidFill>
              <a:schemeClr val="dk1"/>
            </a:solidFill>
            <a:latin typeface="Franklin Gothic Book" pitchFamily="34"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92075</xdr:colOff>
      <xdr:row>0</xdr:row>
      <xdr:rowOff>76200</xdr:rowOff>
    </xdr:from>
    <xdr:to>
      <xdr:col>1</xdr:col>
      <xdr:colOff>1463675</xdr:colOff>
      <xdr:row>3</xdr:row>
      <xdr:rowOff>1905</xdr:rowOff>
    </xdr:to>
    <xdr:pic>
      <xdr:nvPicPr>
        <xdr:cNvPr id="9634" name="Bild 1" descr="Sveby_logo_bramsch Stor_RGB">
          <a:extLst>
            <a:ext uri="{FF2B5EF4-FFF2-40B4-BE49-F238E27FC236}">
              <a16:creationId xmlns:a16="http://schemas.microsoft.com/office/drawing/2014/main" id="{00000000-0008-0000-0800-0000A22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14763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11</xdr:col>
      <xdr:colOff>131989</xdr:colOff>
      <xdr:row>5</xdr:row>
      <xdr:rowOff>188913</xdr:rowOff>
    </xdr:from>
    <xdr:to>
      <xdr:col>11</xdr:col>
      <xdr:colOff>2761026</xdr:colOff>
      <xdr:row>38</xdr:row>
      <xdr:rowOff>70304</xdr:rowOff>
    </xdr:to>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12562114" y="1173163"/>
          <a:ext cx="2629037" cy="643890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b="0" i="0">
              <a:solidFill>
                <a:schemeClr val="dk1"/>
              </a:solidFill>
              <a:latin typeface="Franklin Gothic Book" pitchFamily="34" charset="0"/>
              <a:ea typeface="+mn-ea"/>
              <a:cs typeface="+mn-cs"/>
            </a:rPr>
            <a:t>I dessa tabeller anges</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avvikelser mellan </a:t>
          </a:r>
          <a:r>
            <a:rPr lang="sv-SE" sz="1100" b="0" i="0" baseline="0">
              <a:solidFill>
                <a:schemeClr val="dk1"/>
              </a:solidFill>
              <a:latin typeface="Franklin Gothic Book" pitchFamily="34" charset="0"/>
              <a:ea typeface="+mn-ea"/>
              <a:cs typeface="+mn-cs"/>
            </a:rPr>
            <a:t>beräknade (projekterade) och uppmätta brukarindata.</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Fyll i för byggnaden relevanta</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beräknade och uppmätta indatavärden i de vita rutorna </a:t>
          </a:r>
          <a:r>
            <a:rPr lang="sv-SE" sz="1100" b="0" i="0">
              <a:solidFill>
                <a:sysClr val="windowText" lastClr="000000"/>
              </a:solidFill>
              <a:latin typeface="Franklin Gothic Book" pitchFamily="34" charset="0"/>
              <a:ea typeface="+mn-ea"/>
              <a:cs typeface="+mn-cs"/>
            </a:rPr>
            <a:t>i tabell 1. </a:t>
          </a:r>
          <a:r>
            <a:rPr lang="sv-SE" sz="1100" b="0" i="0">
              <a:solidFill>
                <a:schemeClr val="dk1"/>
              </a:solidFill>
              <a:latin typeface="Franklin Gothic Book" pitchFamily="34" charset="0"/>
              <a:ea typeface="+mn-ea"/>
              <a:cs typeface="+mn-cs"/>
            </a:rPr>
            <a:t>Normalt ska Sveby/BENs värden användas som beräknade värden, men om</a:t>
          </a:r>
          <a:r>
            <a:rPr lang="sv-SE" sz="1100" b="0" i="0" baseline="0">
              <a:solidFill>
                <a:schemeClr val="dk1"/>
              </a:solidFill>
              <a:latin typeface="Franklin Gothic Book" pitchFamily="34" charset="0"/>
              <a:ea typeface="+mn-ea"/>
              <a:cs typeface="+mn-cs"/>
            </a:rPr>
            <a:t> mer detaljerad information finns att tillgå, kan ett noggrannare värde användas förutsatt att motivering anges.</a:t>
          </a:r>
          <a:endParaRPr lang="sv-SE">
            <a:latin typeface="Franklin Gothic Book" pitchFamily="34" charset="0"/>
          </a:endParaRPr>
        </a:p>
        <a:p>
          <a:endParaRPr lang="sv-SE" sz="1100" b="0" i="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Korrigering</a:t>
          </a:r>
          <a:r>
            <a:rPr lang="sv-SE" sz="1100" b="0" i="0" baseline="0">
              <a:solidFill>
                <a:schemeClr val="dk1"/>
              </a:solidFill>
              <a:latin typeface="Franklin Gothic Book" pitchFamily="34" charset="0"/>
              <a:ea typeface="+mn-ea"/>
              <a:cs typeface="+mn-cs"/>
            </a:rPr>
            <a:t> för inmatade avvikelser avseende innetemperatur och verksamhets-/hushållsel </a:t>
          </a:r>
          <a:r>
            <a:rPr lang="sv-SE" sz="1100" b="0" i="0">
              <a:solidFill>
                <a:sysClr val="windowText" lastClr="000000"/>
              </a:solidFill>
              <a:latin typeface="Franklin Gothic Book" pitchFamily="34" charset="0"/>
              <a:ea typeface="+mn-ea"/>
              <a:cs typeface="+mn-cs"/>
            </a:rPr>
            <a:t>beräknas</a:t>
          </a:r>
          <a:r>
            <a:rPr lang="sv-SE" sz="1100" b="0" i="0" baseline="0">
              <a:solidFill>
                <a:sysClr val="windowText" lastClr="000000"/>
              </a:solidFill>
              <a:latin typeface="Franklin Gothic Book" pitchFamily="34" charset="0"/>
              <a:ea typeface="+mn-ea"/>
              <a:cs typeface="+mn-cs"/>
            </a:rPr>
            <a:t> automatiskt enligt BEN 2 och presenteras på fliken "Inmatning och ver. värme". </a:t>
          </a:r>
        </a:p>
        <a:p>
          <a:pPr marL="0" marR="0" indent="0" defTabSz="914400" eaLnBrk="1" fontAlgn="auto" latinLnBrk="0" hangingPunct="1">
            <a:lnSpc>
              <a:spcPct val="100000"/>
            </a:lnSpc>
            <a:spcBef>
              <a:spcPts val="0"/>
            </a:spcBef>
            <a:spcAft>
              <a:spcPts val="0"/>
            </a:spcAft>
            <a:buClrTx/>
            <a:buSzTx/>
            <a:buFontTx/>
            <a:buNone/>
            <a:tabLst/>
            <a:defRPr/>
          </a:pPr>
          <a:endParaRPr lang="sv-SE" sz="1100" b="0" i="0" baseline="0">
            <a:solidFill>
              <a:srgbClr val="FF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ysClr val="windowText" lastClr="000000"/>
              </a:solidFill>
              <a:latin typeface="Franklin Gothic Book" pitchFamily="34" charset="0"/>
              <a:ea typeface="+mn-ea"/>
              <a:cs typeface="+mn-cs"/>
            </a:rPr>
            <a:t>Underlag för uppmätta eller bedömda värden som ligger till grund för korrigeringen ska bifogas.</a:t>
          </a: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rgbClr val="FF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ysClr val="windowText" lastClr="000000"/>
              </a:solidFill>
              <a:latin typeface="Franklin Gothic Book" pitchFamily="34" charset="0"/>
              <a:ea typeface="+mn-ea"/>
              <a:cs typeface="+mn-cs"/>
            </a:rPr>
            <a:t>Upprepad energiberäkning</a:t>
          </a:r>
          <a:r>
            <a:rPr lang="sv-SE" sz="1100" b="0" i="0" baseline="0">
              <a:solidFill>
                <a:sysClr val="windowText" lastClr="000000"/>
              </a:solidFill>
              <a:latin typeface="Franklin Gothic Book" pitchFamily="34" charset="0"/>
              <a:ea typeface="+mn-ea"/>
              <a:cs typeface="+mn-cs"/>
            </a:rPr>
            <a:t> rekommenderas för årsvis verifiering. Mata in resultaten från relationsenergiberäkningen samt den upprepade beräkningen i tabell 2 för resp år. </a:t>
          </a:r>
          <a:endParaRPr lang="sv-SE" sz="1100" b="0" i="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ysClr val="windowText" lastClr="000000"/>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Skillnader i tappvarmvatten får som alternativ korrigeras direkt  i resultattabellerna.</a:t>
          </a:r>
        </a:p>
        <a:p>
          <a:endParaRPr lang="sv-SE" sz="1100" b="0" i="0" baseline="0">
            <a:solidFill>
              <a:schemeClr val="dk1"/>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Schabloner får användas för mindre poster, vilka underskrider  3 kWh/m</a:t>
          </a:r>
          <a:r>
            <a:rPr lang="sv-SE" sz="1100" b="0" i="0" baseline="30000">
              <a:solidFill>
                <a:schemeClr val="dk1"/>
              </a:solidFill>
              <a:latin typeface="Franklin Gothic Book" pitchFamily="34" charset="0"/>
              <a:ea typeface="+mn-ea"/>
              <a:cs typeface="+mn-cs"/>
            </a:rPr>
            <a:t>2</a:t>
          </a:r>
          <a:r>
            <a:rPr lang="sv-SE" sz="1100" b="0" i="0" baseline="0">
              <a:solidFill>
                <a:schemeClr val="dk1"/>
              </a:solidFill>
              <a:latin typeface="Franklin Gothic Book" pitchFamily="34" charset="0"/>
              <a:ea typeface="+mn-ea"/>
              <a:cs typeface="+mn-cs"/>
            </a:rPr>
            <a:t>. </a:t>
          </a:r>
          <a:endParaRPr lang="sv-SE">
            <a:latin typeface="Franklin Gothic Book" pitchFamily="34" charset="0"/>
          </a:endParaRPr>
        </a:p>
        <a:p>
          <a:r>
            <a:rPr lang="sv-SE" sz="1100" b="0" i="0" baseline="0">
              <a:solidFill>
                <a:schemeClr val="dk1"/>
              </a:solidFill>
              <a:latin typeface="Franklin Gothic Book" pitchFamily="34" charset="0"/>
              <a:ea typeface="+mn-ea"/>
              <a:cs typeface="+mn-cs"/>
            </a:rPr>
            <a:t>Metod och underlag ska anges. </a:t>
          </a:r>
          <a:endParaRPr lang="sv-SE" sz="1100">
            <a:solidFill>
              <a:schemeClr val="dk1"/>
            </a:solidFill>
            <a:latin typeface="Franklin Gothic Book" pitchFamily="34" charset="0"/>
            <a:ea typeface="+mn-ea"/>
            <a:cs typeface="+mn-cs"/>
          </a:endParaRPr>
        </a:p>
        <a:p>
          <a:endParaRPr lang="sv-SE" sz="1100">
            <a:solidFill>
              <a:schemeClr val="dk1"/>
            </a:solidFill>
            <a:latin typeface="Franklin Gothic Book" pitchFamily="34"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12</xdr:col>
      <xdr:colOff>31750</xdr:colOff>
      <xdr:row>6</xdr:row>
      <xdr:rowOff>0</xdr:rowOff>
    </xdr:from>
    <xdr:to>
      <xdr:col>16</xdr:col>
      <xdr:colOff>282575</xdr:colOff>
      <xdr:row>19</xdr:row>
      <xdr:rowOff>88900</xdr:rowOff>
    </xdr:to>
    <xdr:sp macro="" textlink="">
      <xdr:nvSpPr>
        <xdr:cNvPr id="2" name="textruta 1">
          <a:extLst>
            <a:ext uri="{FF2B5EF4-FFF2-40B4-BE49-F238E27FC236}">
              <a16:creationId xmlns:a16="http://schemas.microsoft.com/office/drawing/2014/main" id="{00000000-0008-0000-0900-000002000000}"/>
            </a:ext>
          </a:extLst>
        </xdr:cNvPr>
        <xdr:cNvSpPr txBox="1"/>
      </xdr:nvSpPr>
      <xdr:spPr>
        <a:xfrm>
          <a:off x="14052550" y="1295400"/>
          <a:ext cx="2778125" cy="3200400"/>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a:latin typeface="Franklin Gothic Dem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Mätplan skall innehålla uppgifter om mätare som använts vid verifieringen dvs. mätartyp,</a:t>
          </a:r>
          <a:r>
            <a:rPr lang="sv-SE" sz="1100" b="0" i="0" baseline="0">
              <a:solidFill>
                <a:schemeClr val="dk1"/>
              </a:solidFill>
              <a:latin typeface="Franklin Gothic Book" pitchFamily="34" charset="0"/>
              <a:ea typeface="+mn-ea"/>
              <a:cs typeface="+mn-cs"/>
            </a:rPr>
            <a:t> placering </a:t>
          </a:r>
          <a:r>
            <a:rPr lang="sv-SE" sz="1100" b="0" i="0">
              <a:solidFill>
                <a:schemeClr val="dk1"/>
              </a:solidFill>
              <a:latin typeface="Franklin Gothic Book" pitchFamily="34" charset="0"/>
              <a:ea typeface="+mn-ea"/>
              <a:cs typeface="+mn-cs"/>
            </a:rPr>
            <a:t>och ID samt betjäningsområde, samt om/vilka värden som är fördelade och i så fall i Anm-rutan vilken fördelningsprincip som använts.</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Ange även mätare som installerats för att kunna korrigera debiteringsmätare, t.ex. skilja på hushållsenergi och fastighetsenergi.</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Bifoga gärna en skiss på hur</a:t>
          </a:r>
          <a:r>
            <a:rPr lang="sv-SE" sz="1100" b="0" i="0" baseline="0">
              <a:solidFill>
                <a:schemeClr val="dk1"/>
              </a:solidFill>
              <a:latin typeface="Franklin Gothic Book" pitchFamily="34" charset="0"/>
              <a:ea typeface="+mn-ea"/>
              <a:cs typeface="+mn-cs"/>
            </a:rPr>
            <a:t> mätsyetmet hänger ihop.</a:t>
          </a:r>
        </a:p>
        <a:p>
          <a:endParaRPr lang="sv-SE" sz="1100" b="0" i="0" baseline="0">
            <a:solidFill>
              <a:schemeClr val="dk1"/>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Denna flik är upplåst och kan t.ex.  kompletteras med fler rader, vid behov.</a:t>
          </a:r>
          <a:endParaRPr lang="sv-SE" sz="1100" b="0" i="0">
            <a:solidFill>
              <a:schemeClr val="dk1"/>
            </a:solidFill>
            <a:latin typeface="Franklin Gothic Book" pitchFamily="34" charset="0"/>
            <a:ea typeface="+mn-ea"/>
            <a:cs typeface="+mn-cs"/>
          </a:endParaRPr>
        </a:p>
      </xdr:txBody>
    </xdr:sp>
    <xdr:clientData/>
  </xdr:twoCellAnchor>
  <xdr:twoCellAnchor editAs="absolute">
    <xdr:from>
      <xdr:col>1</xdr:col>
      <xdr:colOff>0</xdr:colOff>
      <xdr:row>0</xdr:row>
      <xdr:rowOff>85725</xdr:rowOff>
    </xdr:from>
    <xdr:to>
      <xdr:col>1</xdr:col>
      <xdr:colOff>1647825</xdr:colOff>
      <xdr:row>3</xdr:row>
      <xdr:rowOff>47625</xdr:rowOff>
    </xdr:to>
    <xdr:pic>
      <xdr:nvPicPr>
        <xdr:cNvPr id="17543" name="Bild 1" descr="Sveby_logo_bramsch Stor_RGB">
          <a:extLst>
            <a:ext uri="{FF2B5EF4-FFF2-40B4-BE49-F238E27FC236}">
              <a16:creationId xmlns:a16="http://schemas.microsoft.com/office/drawing/2014/main" id="{00000000-0008-0000-0900-000087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5725"/>
          <a:ext cx="1647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3570FE-6562-4772-8FBC-E4B7EBF62357}" name="Tabell4" displayName="Tabell4" ref="A1:A5" totalsRowShown="0">
  <autoFilter ref="A1:A5" xr:uid="{6116A685-5C80-40C8-84E7-C0B4F84EDE5E}"/>
  <tableColumns count="1">
    <tableColumn id="1" xr3:uid="{FB3175CC-D969-4AE5-9C75-F6F474E71EB6}" name="Välj käll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256E9B-D052-471E-9D43-9C582E42CAE6}" name="Tabell5" displayName="Tabell5" ref="C1:C6" totalsRowShown="0">
  <autoFilter ref="C1:C6" xr:uid="{E67C68D1-CE48-4028-8F13-9CBA422F5D3C}"/>
  <tableColumns count="1">
    <tableColumn id="1" xr3:uid="{0E423DDD-75DC-4ACA-A6D6-9B971EDA5EA3}" name="Värmepumpskälla"/>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75000"/>
          </a:schemeClr>
        </a:solidFill>
        <a:ln w="9525" cmpd="sng">
          <a:solidFill>
            <a:schemeClr val="tx1"/>
          </a:solidFill>
        </a:ln>
      </a:spPr>
      <a:bodyPr vertOverflow="clip" wrap="square" rtlCol="0" anchor="t"/>
      <a:lstStyle>
        <a:defPPr>
          <a:defRPr sz="1100">
            <a:solidFill>
              <a:schemeClr val="dk1"/>
            </a:solidFill>
            <a:latin typeface="Franklin Gothic Demi" pitchFamily="34" charset="0"/>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0" tint="-0.14999847407452621"/>
    <pageSetUpPr fitToPage="1"/>
  </sheetPr>
  <dimension ref="A1:AX315"/>
  <sheetViews>
    <sheetView tabSelected="1" zoomScale="80" zoomScaleNormal="80" workbookViewId="0">
      <selection activeCell="G28" sqref="G28"/>
    </sheetView>
  </sheetViews>
  <sheetFormatPr defaultColWidth="8.7265625" defaultRowHeight="14.5" x14ac:dyDescent="0.35"/>
  <cols>
    <col min="1" max="1" width="0.7265625" style="144" customWidth="1"/>
    <col min="2" max="2" width="24.453125" style="144" customWidth="1"/>
    <col min="3" max="3" width="19.453125" style="144" customWidth="1"/>
    <col min="4" max="4" width="27" style="144" customWidth="1"/>
    <col min="5" max="5" width="14.453125" style="144" customWidth="1"/>
    <col min="6" max="6" width="25.453125" style="144" customWidth="1"/>
    <col min="7" max="7" width="49.7265625" style="144" customWidth="1"/>
    <col min="8" max="8" width="1.54296875" style="144" customWidth="1"/>
    <col min="9" max="11" width="8.7265625" style="144"/>
    <col min="12" max="12" width="11.7265625" style="144" customWidth="1"/>
    <col min="13" max="13" width="8.7265625" style="144"/>
    <col min="14" max="14" width="13.54296875" style="144" customWidth="1"/>
    <col min="15" max="16384" width="8.7265625" style="144"/>
  </cols>
  <sheetData>
    <row r="1" spans="1:50" ht="8.25" customHeight="1" x14ac:dyDescent="0.35">
      <c r="A1" s="4"/>
      <c r="B1" s="2"/>
      <c r="C1" s="2"/>
      <c r="D1" s="3"/>
      <c r="E1" s="3"/>
      <c r="F1" s="3"/>
      <c r="G1" s="3"/>
      <c r="H1" s="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row>
    <row r="2" spans="1:50" ht="40.15" customHeight="1" x14ac:dyDescent="0.45">
      <c r="A2" s="4"/>
      <c r="B2" s="1"/>
      <c r="C2" s="705" t="s">
        <v>205</v>
      </c>
      <c r="D2" s="705"/>
      <c r="E2" s="705"/>
      <c r="F2" s="705"/>
      <c r="G2" s="706"/>
      <c r="H2" s="706"/>
      <c r="I2" s="706"/>
      <c r="J2" s="706"/>
      <c r="K2" s="706"/>
      <c r="L2" s="706"/>
      <c r="M2" s="706"/>
      <c r="N2" s="706"/>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row>
    <row r="3" spans="1:50" x14ac:dyDescent="0.35">
      <c r="A3" s="4"/>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row>
    <row r="4" spans="1:50" ht="15" x14ac:dyDescent="0.4">
      <c r="A4" s="6"/>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row>
    <row r="5" spans="1:50" ht="15" x14ac:dyDescent="0.4">
      <c r="A5" s="6"/>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row>
    <row r="6" spans="1:50" ht="15" x14ac:dyDescent="0.4">
      <c r="A6" s="6"/>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row>
    <row r="7" spans="1:50" ht="15" x14ac:dyDescent="0.4">
      <c r="A7" s="6"/>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row>
    <row r="8" spans="1:50" ht="15" x14ac:dyDescent="0.4">
      <c r="A8" s="6"/>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row>
    <row r="9" spans="1:50" ht="15" x14ac:dyDescent="0.4">
      <c r="A9" s="6"/>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row>
    <row r="10" spans="1:50" ht="15" x14ac:dyDescent="0.4">
      <c r="A10" s="6"/>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row>
    <row r="11" spans="1:50" ht="15" x14ac:dyDescent="0.4">
      <c r="A11" s="6"/>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row>
    <row r="12" spans="1:50" ht="15" x14ac:dyDescent="0.4">
      <c r="A12" s="6"/>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row>
    <row r="13" spans="1:50" ht="15" x14ac:dyDescent="0.4">
      <c r="A13" s="6"/>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row>
    <row r="14" spans="1:50" ht="15" x14ac:dyDescent="0.4">
      <c r="A14" s="6"/>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row>
    <row r="15" spans="1:50" ht="15" x14ac:dyDescent="0.4">
      <c r="A15" s="6"/>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row>
    <row r="16" spans="1:50" ht="15" x14ac:dyDescent="0.4">
      <c r="A16" s="6"/>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row>
    <row r="17" spans="1:50" ht="15" x14ac:dyDescent="0.4">
      <c r="A17" s="6"/>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row>
    <row r="18" spans="1:50" ht="15" x14ac:dyDescent="0.4">
      <c r="A18" s="6"/>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row>
    <row r="19" spans="1:50" ht="15" x14ac:dyDescent="0.4">
      <c r="A19" s="6"/>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row>
    <row r="20" spans="1:50" ht="15" x14ac:dyDescent="0.4">
      <c r="A20" s="6"/>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row>
    <row r="21" spans="1:50" ht="15" x14ac:dyDescent="0.4">
      <c r="A21" s="6"/>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row>
    <row r="22" spans="1:50" x14ac:dyDescent="0.35">
      <c r="A22" s="4"/>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row>
    <row r="23" spans="1:50" x14ac:dyDescent="0.35">
      <c r="A23" s="4"/>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row>
    <row r="24" spans="1:50" x14ac:dyDescent="0.35">
      <c r="A24" s="4"/>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row>
    <row r="25" spans="1:50" ht="24" customHeight="1" x14ac:dyDescent="0.4">
      <c r="A25" s="4"/>
      <c r="B25" s="145" t="s">
        <v>204</v>
      </c>
      <c r="C25" s="143"/>
      <c r="D25" s="146"/>
      <c r="E25" s="146"/>
      <c r="F25" s="146"/>
      <c r="G25" s="146"/>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row>
    <row r="26" spans="1:50" x14ac:dyDescent="0.35">
      <c r="A26" s="4"/>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row>
    <row r="27" spans="1:50" ht="15" x14ac:dyDescent="0.4">
      <c r="A27" s="4"/>
      <c r="B27" s="147"/>
      <c r="C27" s="148" t="s">
        <v>43</v>
      </c>
      <c r="D27" s="707" t="str">
        <f>IF('Basdata &amp; Resultat'!C6,'Basdata &amp; Resultat'!C6,"")</f>
        <v/>
      </c>
      <c r="E27" s="708"/>
      <c r="F27" s="147"/>
      <c r="G27" s="148"/>
      <c r="H27" s="148"/>
      <c r="I27" s="148"/>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row>
    <row r="28" spans="1:50" ht="15.5" thickBot="1" x14ac:dyDescent="0.45">
      <c r="A28" s="4"/>
      <c r="B28" s="147"/>
      <c r="C28" s="147"/>
      <c r="D28" s="147"/>
      <c r="E28" s="147"/>
      <c r="F28" s="147"/>
      <c r="G28" s="147"/>
      <c r="H28" s="147"/>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row>
    <row r="29" spans="1:50" ht="45.5" thickBot="1" x14ac:dyDescent="0.45">
      <c r="A29" s="4"/>
      <c r="B29" s="192" t="s">
        <v>74</v>
      </c>
      <c r="C29" s="193" t="s">
        <v>78</v>
      </c>
      <c r="D29" s="193" t="s">
        <v>86</v>
      </c>
      <c r="E29" s="709" t="s">
        <v>160</v>
      </c>
      <c r="F29" s="710"/>
      <c r="G29" s="709" t="s">
        <v>2</v>
      </c>
      <c r="H29" s="711"/>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row>
    <row r="30" spans="1:50" ht="15" x14ac:dyDescent="0.4">
      <c r="A30" s="4"/>
      <c r="B30" s="194" t="s">
        <v>75</v>
      </c>
      <c r="C30" s="132"/>
      <c r="D30" s="140"/>
      <c r="E30" s="712"/>
      <c r="F30" s="713"/>
      <c r="G30" s="714"/>
      <c r="H30" s="715"/>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row>
    <row r="31" spans="1:50" ht="15" x14ac:dyDescent="0.4">
      <c r="A31" s="4"/>
      <c r="B31" s="195" t="s">
        <v>77</v>
      </c>
      <c r="C31" s="133"/>
      <c r="D31" s="139"/>
      <c r="E31" s="716"/>
      <c r="F31" s="717"/>
      <c r="G31" s="718"/>
      <c r="H31" s="719"/>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row>
    <row r="32" spans="1:50" ht="15" x14ac:dyDescent="0.4">
      <c r="A32" s="4"/>
      <c r="B32" s="195" t="s">
        <v>76</v>
      </c>
      <c r="C32" s="133"/>
      <c r="D32" s="139"/>
      <c r="E32" s="716"/>
      <c r="F32" s="717"/>
      <c r="G32" s="718"/>
      <c r="H32" s="719"/>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row>
    <row r="33" spans="1:50" ht="15" x14ac:dyDescent="0.4">
      <c r="A33" s="4"/>
      <c r="B33" s="195" t="s">
        <v>5</v>
      </c>
      <c r="C33" s="133"/>
      <c r="D33" s="139"/>
      <c r="E33" s="716"/>
      <c r="F33" s="717"/>
      <c r="G33" s="718"/>
      <c r="H33" s="719"/>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row>
    <row r="34" spans="1:50" ht="15.5" thickBot="1" x14ac:dyDescent="0.45">
      <c r="A34" s="4"/>
      <c r="B34" s="196"/>
      <c r="C34" s="134"/>
      <c r="D34" s="141"/>
      <c r="E34" s="720"/>
      <c r="F34" s="721"/>
      <c r="G34" s="722"/>
      <c r="H34" s="72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row>
    <row r="35" spans="1:50" ht="15.5" thickBot="1" x14ac:dyDescent="0.45">
      <c r="A35" s="4"/>
      <c r="B35" s="20"/>
      <c r="C35" s="20"/>
      <c r="D35" s="20"/>
      <c r="E35" s="20"/>
      <c r="F35" s="20"/>
      <c r="G35" s="20"/>
      <c r="H35" s="20"/>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row>
    <row r="36" spans="1:50" ht="16.5" customHeight="1" thickBot="1" x14ac:dyDescent="0.45">
      <c r="A36" s="4"/>
      <c r="B36" s="192" t="s">
        <v>88</v>
      </c>
      <c r="C36" s="193" t="s">
        <v>216</v>
      </c>
      <c r="D36" s="193" t="s">
        <v>87</v>
      </c>
      <c r="E36" s="709" t="s">
        <v>89</v>
      </c>
      <c r="F36" s="724"/>
      <c r="G36" s="724"/>
      <c r="H36" s="725"/>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row>
    <row r="37" spans="1:50" ht="15" x14ac:dyDescent="0.4">
      <c r="A37" s="4"/>
      <c r="B37" s="194" t="s">
        <v>59</v>
      </c>
      <c r="C37" s="140"/>
      <c r="D37" s="199"/>
      <c r="E37" s="712"/>
      <c r="F37" s="714"/>
      <c r="G37" s="714"/>
      <c r="H37" s="715"/>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row>
    <row r="38" spans="1:50" ht="15" x14ac:dyDescent="0.4">
      <c r="A38" s="4"/>
      <c r="B38" s="195" t="s">
        <v>60</v>
      </c>
      <c r="C38" s="139"/>
      <c r="D38" s="200"/>
      <c r="E38" s="716"/>
      <c r="F38" s="718"/>
      <c r="G38" s="718"/>
      <c r="H38" s="719"/>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row>
    <row r="39" spans="1:50" ht="15.5" thickBot="1" x14ac:dyDescent="0.45">
      <c r="A39" s="4"/>
      <c r="B39" s="196" t="s">
        <v>61</v>
      </c>
      <c r="C39" s="141"/>
      <c r="D39" s="201"/>
      <c r="E39" s="720"/>
      <c r="F39" s="722"/>
      <c r="G39" s="722"/>
      <c r="H39" s="72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row>
    <row r="40" spans="1:50" ht="15" x14ac:dyDescent="0.4">
      <c r="A40" s="4"/>
      <c r="B40" s="20"/>
      <c r="C40" s="20"/>
      <c r="D40" s="20"/>
      <c r="E40" s="20"/>
      <c r="F40" s="20"/>
      <c r="G40" s="20"/>
      <c r="H40" s="20"/>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row>
    <row r="41" spans="1:50" ht="15.5" thickBot="1" x14ac:dyDescent="0.45">
      <c r="A41" s="4"/>
      <c r="B41" s="197" t="s">
        <v>59</v>
      </c>
      <c r="C41" s="20"/>
      <c r="D41" s="20"/>
      <c r="E41" s="20"/>
      <c r="F41" s="20"/>
      <c r="G41" s="20"/>
      <c r="H41" s="20"/>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row>
    <row r="42" spans="1:50" ht="15.5" thickBot="1" x14ac:dyDescent="0.45">
      <c r="A42" s="4"/>
      <c r="B42" s="198" t="s">
        <v>87</v>
      </c>
      <c r="C42" s="728" t="s">
        <v>90</v>
      </c>
      <c r="D42" s="728"/>
      <c r="E42" s="728"/>
      <c r="F42" s="728"/>
      <c r="G42" s="728"/>
      <c r="H42" s="729"/>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row>
    <row r="43" spans="1:50" ht="15" x14ac:dyDescent="0.4">
      <c r="A43" s="6"/>
      <c r="B43" s="37"/>
      <c r="C43" s="726"/>
      <c r="D43" s="726"/>
      <c r="E43" s="726"/>
      <c r="F43" s="726"/>
      <c r="G43" s="726"/>
      <c r="H43" s="727"/>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row>
    <row r="44" spans="1:50" ht="15" x14ac:dyDescent="0.4">
      <c r="A44" s="6"/>
      <c r="B44" s="38"/>
      <c r="C44" s="730"/>
      <c r="D44" s="730"/>
      <c r="E44" s="730"/>
      <c r="F44" s="730"/>
      <c r="G44" s="730"/>
      <c r="H44" s="731"/>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row>
    <row r="45" spans="1:50" ht="15" x14ac:dyDescent="0.4">
      <c r="A45" s="6"/>
      <c r="B45" s="38"/>
      <c r="C45" s="730"/>
      <c r="D45" s="730"/>
      <c r="E45" s="730"/>
      <c r="F45" s="730"/>
      <c r="G45" s="730"/>
      <c r="H45" s="731"/>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row>
    <row r="46" spans="1:50" ht="15" x14ac:dyDescent="0.4">
      <c r="A46" s="6"/>
      <c r="B46" s="38"/>
      <c r="C46" s="730"/>
      <c r="D46" s="730"/>
      <c r="E46" s="730"/>
      <c r="F46" s="730"/>
      <c r="G46" s="730"/>
      <c r="H46" s="731"/>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row>
    <row r="47" spans="1:50" ht="15" x14ac:dyDescent="0.4">
      <c r="A47" s="6"/>
      <c r="B47" s="38"/>
      <c r="C47" s="730"/>
      <c r="D47" s="730"/>
      <c r="E47" s="730"/>
      <c r="F47" s="730"/>
      <c r="G47" s="730"/>
      <c r="H47" s="731"/>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row>
    <row r="48" spans="1:50" ht="15" x14ac:dyDescent="0.4">
      <c r="A48" s="6"/>
      <c r="B48" s="38"/>
      <c r="C48" s="730"/>
      <c r="D48" s="730"/>
      <c r="E48" s="730"/>
      <c r="F48" s="730"/>
      <c r="G48" s="730"/>
      <c r="H48" s="731"/>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row>
    <row r="49" spans="1:50" ht="15" x14ac:dyDescent="0.4">
      <c r="A49" s="6"/>
      <c r="B49" s="38"/>
      <c r="C49" s="730"/>
      <c r="D49" s="730"/>
      <c r="E49" s="730"/>
      <c r="F49" s="730"/>
      <c r="G49" s="730"/>
      <c r="H49" s="731"/>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row>
    <row r="50" spans="1:50" ht="15" x14ac:dyDescent="0.4">
      <c r="A50" s="6"/>
      <c r="B50" s="38"/>
      <c r="C50" s="730"/>
      <c r="D50" s="730"/>
      <c r="E50" s="730"/>
      <c r="F50" s="730"/>
      <c r="G50" s="730"/>
      <c r="H50" s="731"/>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row>
    <row r="51" spans="1:50" ht="15" x14ac:dyDescent="0.4">
      <c r="A51" s="6"/>
      <c r="B51" s="38"/>
      <c r="C51" s="730"/>
      <c r="D51" s="730"/>
      <c r="E51" s="730"/>
      <c r="F51" s="730"/>
      <c r="G51" s="730"/>
      <c r="H51" s="731"/>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row>
    <row r="52" spans="1:50" ht="15" x14ac:dyDescent="0.4">
      <c r="A52" s="6"/>
      <c r="B52" s="38"/>
      <c r="C52" s="730"/>
      <c r="D52" s="730"/>
      <c r="E52" s="730"/>
      <c r="F52" s="730"/>
      <c r="G52" s="730"/>
      <c r="H52" s="731"/>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row>
    <row r="53" spans="1:50" ht="15.5" thickBot="1" x14ac:dyDescent="0.45">
      <c r="A53" s="6"/>
      <c r="B53" s="39"/>
      <c r="C53" s="732"/>
      <c r="D53" s="732"/>
      <c r="E53" s="732"/>
      <c r="F53" s="732"/>
      <c r="G53" s="732"/>
      <c r="H53" s="73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row>
    <row r="54" spans="1:50" ht="15" x14ac:dyDescent="0.4">
      <c r="A54" s="6"/>
      <c r="B54" s="147"/>
      <c r="C54" s="147"/>
      <c r="D54" s="147"/>
      <c r="E54" s="147"/>
      <c r="F54" s="147"/>
      <c r="G54" s="147"/>
      <c r="H54" s="147"/>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row>
    <row r="55" spans="1:50" ht="15.5" thickBot="1" x14ac:dyDescent="0.45">
      <c r="A55" s="6"/>
      <c r="B55" s="197" t="s">
        <v>60</v>
      </c>
      <c r="C55" s="20"/>
      <c r="D55" s="20"/>
      <c r="E55" s="20"/>
      <c r="F55" s="20"/>
      <c r="G55" s="20"/>
      <c r="H55" s="20"/>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row>
    <row r="56" spans="1:50" ht="15.5" thickBot="1" x14ac:dyDescent="0.45">
      <c r="A56" s="6"/>
      <c r="B56" s="198" t="s">
        <v>87</v>
      </c>
      <c r="C56" s="728" t="s">
        <v>90</v>
      </c>
      <c r="D56" s="728"/>
      <c r="E56" s="728"/>
      <c r="F56" s="728"/>
      <c r="G56" s="728"/>
      <c r="H56" s="729"/>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row>
    <row r="57" spans="1:50" ht="15" x14ac:dyDescent="0.4">
      <c r="A57" s="6"/>
      <c r="B57" s="37"/>
      <c r="C57" s="726"/>
      <c r="D57" s="726"/>
      <c r="E57" s="726"/>
      <c r="F57" s="726"/>
      <c r="G57" s="726"/>
      <c r="H57" s="727"/>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row>
    <row r="58" spans="1:50" ht="15" x14ac:dyDescent="0.4">
      <c r="A58" s="6"/>
      <c r="B58" s="38"/>
      <c r="C58" s="730"/>
      <c r="D58" s="730"/>
      <c r="E58" s="730"/>
      <c r="F58" s="730"/>
      <c r="G58" s="730"/>
      <c r="H58" s="731"/>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row>
    <row r="59" spans="1:50" ht="15" x14ac:dyDescent="0.4">
      <c r="A59" s="6"/>
      <c r="B59" s="38"/>
      <c r="C59" s="730"/>
      <c r="D59" s="730"/>
      <c r="E59" s="730"/>
      <c r="F59" s="730"/>
      <c r="G59" s="730"/>
      <c r="H59" s="731"/>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row>
    <row r="60" spans="1:50" ht="15" x14ac:dyDescent="0.4">
      <c r="A60" s="6"/>
      <c r="B60" s="38"/>
      <c r="C60" s="730"/>
      <c r="D60" s="730"/>
      <c r="E60" s="730"/>
      <c r="F60" s="730"/>
      <c r="G60" s="730"/>
      <c r="H60" s="731"/>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row>
    <row r="61" spans="1:50" ht="15" x14ac:dyDescent="0.4">
      <c r="A61" s="6"/>
      <c r="B61" s="38"/>
      <c r="C61" s="730"/>
      <c r="D61" s="730"/>
      <c r="E61" s="730"/>
      <c r="F61" s="730"/>
      <c r="G61" s="730"/>
      <c r="H61" s="731"/>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row>
    <row r="62" spans="1:50" ht="15" x14ac:dyDescent="0.4">
      <c r="A62" s="6"/>
      <c r="B62" s="38"/>
      <c r="C62" s="730"/>
      <c r="D62" s="730"/>
      <c r="E62" s="730"/>
      <c r="F62" s="730"/>
      <c r="G62" s="730"/>
      <c r="H62" s="731"/>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row>
    <row r="63" spans="1:50" ht="15" x14ac:dyDescent="0.4">
      <c r="A63" s="6"/>
      <c r="B63" s="38"/>
      <c r="C63" s="730"/>
      <c r="D63" s="730"/>
      <c r="E63" s="730"/>
      <c r="F63" s="730"/>
      <c r="G63" s="730"/>
      <c r="H63" s="731"/>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row>
    <row r="64" spans="1:50" ht="15" x14ac:dyDescent="0.4">
      <c r="A64" s="6"/>
      <c r="B64" s="38"/>
      <c r="C64" s="730"/>
      <c r="D64" s="730"/>
      <c r="E64" s="730"/>
      <c r="F64" s="730"/>
      <c r="G64" s="730"/>
      <c r="H64" s="731"/>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row>
    <row r="65" spans="1:50" ht="15" x14ac:dyDescent="0.4">
      <c r="A65" s="6"/>
      <c r="B65" s="38"/>
      <c r="C65" s="730"/>
      <c r="D65" s="730"/>
      <c r="E65" s="730"/>
      <c r="F65" s="730"/>
      <c r="G65" s="730"/>
      <c r="H65" s="731"/>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row>
    <row r="66" spans="1:50" ht="15" x14ac:dyDescent="0.4">
      <c r="A66" s="6"/>
      <c r="B66" s="38"/>
      <c r="C66" s="730"/>
      <c r="D66" s="730"/>
      <c r="E66" s="730"/>
      <c r="F66" s="730"/>
      <c r="G66" s="730"/>
      <c r="H66" s="731"/>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row>
    <row r="67" spans="1:50" ht="15.5" thickBot="1" x14ac:dyDescent="0.45">
      <c r="A67" s="6"/>
      <c r="B67" s="39"/>
      <c r="C67" s="732"/>
      <c r="D67" s="732"/>
      <c r="E67" s="732"/>
      <c r="F67" s="732"/>
      <c r="G67" s="732"/>
      <c r="H67" s="73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row>
    <row r="68" spans="1:50" ht="15" x14ac:dyDescent="0.4">
      <c r="A68" s="6"/>
      <c r="B68" s="147"/>
      <c r="C68" s="147"/>
      <c r="D68" s="147"/>
      <c r="E68" s="147"/>
      <c r="F68" s="147"/>
      <c r="G68" s="147"/>
      <c r="H68" s="147"/>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row>
    <row r="69" spans="1:50" ht="15.5" thickBot="1" x14ac:dyDescent="0.45">
      <c r="A69" s="6"/>
      <c r="B69" s="197" t="s">
        <v>61</v>
      </c>
      <c r="C69" s="20"/>
      <c r="D69" s="20"/>
      <c r="E69" s="20"/>
      <c r="F69" s="20"/>
      <c r="G69" s="20"/>
      <c r="H69" s="20"/>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row>
    <row r="70" spans="1:50" ht="15.5" thickBot="1" x14ac:dyDescent="0.45">
      <c r="A70" s="6"/>
      <c r="B70" s="198" t="s">
        <v>87</v>
      </c>
      <c r="C70" s="728" t="s">
        <v>90</v>
      </c>
      <c r="D70" s="728"/>
      <c r="E70" s="728"/>
      <c r="F70" s="728"/>
      <c r="G70" s="728"/>
      <c r="H70" s="729"/>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row>
    <row r="71" spans="1:50" ht="15" x14ac:dyDescent="0.4">
      <c r="A71" s="6"/>
      <c r="B71" s="37"/>
      <c r="C71" s="736"/>
      <c r="D71" s="736"/>
      <c r="E71" s="736"/>
      <c r="F71" s="736"/>
      <c r="G71" s="736"/>
      <c r="H71" s="737"/>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row>
    <row r="72" spans="1:50" ht="15" x14ac:dyDescent="0.4">
      <c r="A72" s="6"/>
      <c r="B72" s="38"/>
      <c r="C72" s="738"/>
      <c r="D72" s="738"/>
      <c r="E72" s="738"/>
      <c r="F72" s="738"/>
      <c r="G72" s="738"/>
      <c r="H72" s="739"/>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row>
    <row r="73" spans="1:50" ht="15" x14ac:dyDescent="0.4">
      <c r="A73" s="6"/>
      <c r="B73" s="38"/>
      <c r="C73" s="738"/>
      <c r="D73" s="738"/>
      <c r="E73" s="738"/>
      <c r="F73" s="738"/>
      <c r="G73" s="738"/>
      <c r="H73" s="739"/>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row>
    <row r="74" spans="1:50" ht="15" x14ac:dyDescent="0.4">
      <c r="A74" s="6"/>
      <c r="B74" s="38"/>
      <c r="C74" s="738"/>
      <c r="D74" s="738"/>
      <c r="E74" s="738"/>
      <c r="F74" s="738"/>
      <c r="G74" s="738"/>
      <c r="H74" s="739"/>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row>
    <row r="75" spans="1:50" ht="15" x14ac:dyDescent="0.4">
      <c r="A75" s="6"/>
      <c r="B75" s="38"/>
      <c r="C75" s="738"/>
      <c r="D75" s="738"/>
      <c r="E75" s="738"/>
      <c r="F75" s="738"/>
      <c r="G75" s="738"/>
      <c r="H75" s="739"/>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row>
    <row r="76" spans="1:50" ht="15" x14ac:dyDescent="0.4">
      <c r="A76" s="6"/>
      <c r="B76" s="38"/>
      <c r="C76" s="738"/>
      <c r="D76" s="738"/>
      <c r="E76" s="738"/>
      <c r="F76" s="738"/>
      <c r="G76" s="738"/>
      <c r="H76" s="739"/>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row>
    <row r="77" spans="1:50" ht="15" x14ac:dyDescent="0.4">
      <c r="A77" s="6"/>
      <c r="B77" s="38"/>
      <c r="C77" s="738"/>
      <c r="D77" s="738"/>
      <c r="E77" s="738"/>
      <c r="F77" s="738"/>
      <c r="G77" s="738"/>
      <c r="H77" s="739"/>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row>
    <row r="78" spans="1:50" ht="15" x14ac:dyDescent="0.4">
      <c r="A78" s="6"/>
      <c r="B78" s="38"/>
      <c r="C78" s="738"/>
      <c r="D78" s="738"/>
      <c r="E78" s="738"/>
      <c r="F78" s="738"/>
      <c r="G78" s="738"/>
      <c r="H78" s="739"/>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row>
    <row r="79" spans="1:50" ht="15" x14ac:dyDescent="0.4">
      <c r="A79" s="6"/>
      <c r="B79" s="38"/>
      <c r="C79" s="738"/>
      <c r="D79" s="738"/>
      <c r="E79" s="738"/>
      <c r="F79" s="738"/>
      <c r="G79" s="738"/>
      <c r="H79" s="739"/>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row>
    <row r="80" spans="1:50" ht="15" x14ac:dyDescent="0.4">
      <c r="A80" s="6"/>
      <c r="B80" s="38"/>
      <c r="C80" s="738"/>
      <c r="D80" s="738"/>
      <c r="E80" s="738"/>
      <c r="F80" s="738"/>
      <c r="G80" s="738"/>
      <c r="H80" s="739"/>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row>
    <row r="81" spans="1:50" ht="15.5" thickBot="1" x14ac:dyDescent="0.45">
      <c r="A81" s="6"/>
      <c r="B81" s="39"/>
      <c r="C81" s="734"/>
      <c r="D81" s="734"/>
      <c r="E81" s="734"/>
      <c r="F81" s="734"/>
      <c r="G81" s="734"/>
      <c r="H81" s="735"/>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row>
    <row r="82" spans="1:50" ht="15" x14ac:dyDescent="0.4">
      <c r="A82" s="6"/>
      <c r="B82" s="6"/>
      <c r="C82" s="6"/>
      <c r="D82" s="11"/>
      <c r="E82" s="6"/>
      <c r="F82" s="5"/>
      <c r="G82" s="5"/>
      <c r="H82" s="1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row>
    <row r="83" spans="1:50" ht="15" x14ac:dyDescent="0.4">
      <c r="A83" s="6"/>
      <c r="B83" s="6"/>
      <c r="C83" s="6"/>
      <c r="D83" s="11"/>
      <c r="E83" s="6"/>
      <c r="F83" s="5"/>
      <c r="G83" s="5"/>
      <c r="H83" s="1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row>
    <row r="84" spans="1:50" ht="15" x14ac:dyDescent="0.4">
      <c r="A84" s="6"/>
      <c r="B84" s="6"/>
      <c r="C84" s="6"/>
      <c r="D84" s="11"/>
      <c r="E84" s="6"/>
      <c r="F84" s="5"/>
      <c r="G84" s="5"/>
      <c r="H84" s="1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row>
    <row r="85" spans="1:50" ht="15" x14ac:dyDescent="0.4">
      <c r="A85" s="6"/>
      <c r="B85" s="6"/>
      <c r="C85" s="6"/>
      <c r="D85" s="11"/>
      <c r="E85" s="6"/>
      <c r="F85" s="5"/>
      <c r="G85" s="5"/>
      <c r="H85" s="1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row>
    <row r="86" spans="1:50" ht="15" x14ac:dyDescent="0.4">
      <c r="A86" s="6"/>
      <c r="B86" s="6"/>
      <c r="C86" s="6"/>
      <c r="D86" s="11"/>
      <c r="E86" s="6"/>
      <c r="F86" s="5"/>
      <c r="G86" s="5"/>
      <c r="H86" s="1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row>
    <row r="87" spans="1:50" ht="15" x14ac:dyDescent="0.4">
      <c r="A87" s="6"/>
      <c r="B87" s="6"/>
      <c r="C87" s="6"/>
      <c r="D87" s="11"/>
      <c r="E87" s="6"/>
      <c r="F87" s="5"/>
      <c r="G87" s="5"/>
      <c r="H87" s="1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row>
    <row r="88" spans="1:50" ht="15" x14ac:dyDescent="0.4">
      <c r="A88" s="6"/>
      <c r="B88" s="6"/>
      <c r="C88" s="6"/>
      <c r="D88" s="11"/>
      <c r="E88" s="6"/>
      <c r="F88" s="5"/>
      <c r="G88" s="5"/>
      <c r="H88" s="1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row>
    <row r="89" spans="1:50" ht="15" x14ac:dyDescent="0.4">
      <c r="A89" s="6"/>
      <c r="B89" s="6"/>
      <c r="C89" s="6"/>
      <c r="D89" s="11"/>
      <c r="E89" s="6"/>
      <c r="F89" s="5"/>
      <c r="G89" s="5"/>
      <c r="H89" s="1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row>
    <row r="90" spans="1:50" ht="15" x14ac:dyDescent="0.4">
      <c r="A90" s="6"/>
      <c r="B90" s="6"/>
      <c r="C90" s="6"/>
      <c r="D90" s="11"/>
      <c r="E90" s="6"/>
      <c r="F90" s="5"/>
      <c r="G90" s="5"/>
      <c r="H90" s="1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row>
    <row r="91" spans="1:50" ht="15" x14ac:dyDescent="0.4">
      <c r="A91" s="6"/>
      <c r="B91" s="6"/>
      <c r="C91" s="6"/>
      <c r="D91" s="11"/>
      <c r="E91" s="6"/>
      <c r="F91" s="5"/>
      <c r="G91" s="5"/>
      <c r="H91" s="1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row>
    <row r="92" spans="1:50" ht="15" x14ac:dyDescent="0.4">
      <c r="A92" s="6"/>
      <c r="B92" s="6"/>
      <c r="C92" s="6"/>
      <c r="D92" s="11"/>
      <c r="E92" s="6"/>
      <c r="F92" s="5"/>
      <c r="G92" s="5"/>
      <c r="H92" s="1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row>
    <row r="93" spans="1:50" ht="15" x14ac:dyDescent="0.4">
      <c r="A93" s="6"/>
      <c r="B93" s="6"/>
      <c r="C93" s="6"/>
      <c r="D93" s="11"/>
      <c r="E93" s="6"/>
      <c r="F93" s="5"/>
      <c r="G93" s="5"/>
      <c r="H93" s="1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row>
    <row r="94" spans="1:50" ht="15" x14ac:dyDescent="0.4">
      <c r="A94" s="6"/>
      <c r="B94" s="6"/>
      <c r="C94" s="6"/>
      <c r="D94" s="11"/>
      <c r="E94" s="6"/>
      <c r="F94" s="5"/>
      <c r="G94" s="5"/>
      <c r="H94" s="1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row>
    <row r="95" spans="1:50" ht="15" x14ac:dyDescent="0.4">
      <c r="A95" s="6"/>
      <c r="B95" s="6"/>
      <c r="C95" s="6"/>
      <c r="D95" s="11"/>
      <c r="E95" s="6"/>
      <c r="F95" s="5"/>
      <c r="G95" s="5"/>
      <c r="H95" s="1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row>
    <row r="96" spans="1:50" ht="15" x14ac:dyDescent="0.4">
      <c r="A96" s="6"/>
      <c r="B96" s="6"/>
      <c r="C96" s="6"/>
      <c r="D96" s="11"/>
      <c r="E96" s="6"/>
      <c r="F96" s="5"/>
      <c r="G96" s="5"/>
      <c r="H96" s="1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row>
    <row r="97" spans="1:50" ht="15" x14ac:dyDescent="0.4">
      <c r="A97" s="6"/>
      <c r="B97" s="6"/>
      <c r="C97" s="6"/>
      <c r="D97" s="11"/>
      <c r="E97" s="6"/>
      <c r="F97" s="5"/>
      <c r="G97" s="5"/>
      <c r="H97" s="1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row>
    <row r="98" spans="1:50" ht="15" x14ac:dyDescent="0.4">
      <c r="A98" s="6"/>
      <c r="B98" s="6"/>
      <c r="C98" s="6"/>
      <c r="D98" s="11"/>
      <c r="E98" s="6"/>
      <c r="F98" s="5"/>
      <c r="G98" s="5"/>
      <c r="H98" s="1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row>
    <row r="99" spans="1:50" ht="15" x14ac:dyDescent="0.4">
      <c r="A99" s="6"/>
      <c r="B99" s="6"/>
      <c r="C99" s="6"/>
      <c r="D99" s="11"/>
      <c r="E99" s="6"/>
      <c r="F99" s="5"/>
      <c r="G99" s="5"/>
      <c r="H99" s="1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row>
    <row r="100" spans="1:50" ht="15" x14ac:dyDescent="0.4">
      <c r="A100" s="6"/>
      <c r="B100" s="6"/>
      <c r="C100" s="6"/>
      <c r="D100" s="11"/>
      <c r="E100" s="6"/>
      <c r="F100" s="5"/>
      <c r="G100" s="5"/>
      <c r="H100" s="1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row>
    <row r="101" spans="1:50" ht="15" x14ac:dyDescent="0.4">
      <c r="A101" s="6"/>
      <c r="B101" s="6"/>
      <c r="C101" s="6"/>
      <c r="D101" s="11"/>
      <c r="E101" s="6"/>
      <c r="F101" s="5"/>
      <c r="G101" s="5"/>
      <c r="H101" s="1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row>
    <row r="102" spans="1:50" ht="15" x14ac:dyDescent="0.4">
      <c r="A102" s="6"/>
      <c r="B102" s="6"/>
      <c r="C102" s="6"/>
      <c r="D102" s="11"/>
      <c r="E102" s="6"/>
      <c r="F102" s="5"/>
      <c r="G102" s="5"/>
      <c r="H102" s="1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row>
    <row r="103" spans="1:50" ht="15" x14ac:dyDescent="0.4">
      <c r="A103" s="6"/>
      <c r="B103" s="6"/>
      <c r="C103" s="6"/>
      <c r="D103" s="11"/>
      <c r="E103" s="6"/>
      <c r="F103" s="5"/>
      <c r="G103" s="5"/>
      <c r="H103" s="1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row>
    <row r="104" spans="1:50" ht="15" x14ac:dyDescent="0.4">
      <c r="A104" s="6"/>
      <c r="B104" s="6"/>
      <c r="C104" s="6"/>
      <c r="D104" s="11"/>
      <c r="E104" s="6"/>
      <c r="F104" s="5"/>
      <c r="G104" s="5"/>
      <c r="H104" s="1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row>
    <row r="105" spans="1:50" ht="15" x14ac:dyDescent="0.4">
      <c r="A105" s="6"/>
      <c r="B105" s="6"/>
      <c r="C105" s="6"/>
      <c r="D105" s="11"/>
      <c r="E105" s="6"/>
      <c r="F105" s="5"/>
      <c r="G105" s="5"/>
      <c r="H105" s="1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row>
    <row r="106" spans="1:50" ht="15" x14ac:dyDescent="0.4">
      <c r="A106" s="6"/>
      <c r="B106" s="6"/>
      <c r="C106" s="6"/>
      <c r="D106" s="11"/>
      <c r="E106" s="6"/>
      <c r="F106" s="5"/>
      <c r="G106" s="5"/>
      <c r="H106" s="1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row>
    <row r="107" spans="1:50" ht="15" x14ac:dyDescent="0.4">
      <c r="A107" s="6"/>
      <c r="B107" s="6"/>
      <c r="C107" s="6"/>
      <c r="D107" s="11"/>
      <c r="E107" s="6"/>
      <c r="F107" s="5"/>
      <c r="G107" s="5"/>
      <c r="H107" s="1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row>
    <row r="108" spans="1:50" ht="15" x14ac:dyDescent="0.4">
      <c r="A108" s="6"/>
      <c r="B108" s="6"/>
      <c r="C108" s="6"/>
      <c r="D108" s="11"/>
      <c r="E108" s="6"/>
      <c r="F108" s="5"/>
      <c r="G108" s="5"/>
      <c r="H108" s="1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row>
    <row r="109" spans="1:50" ht="15" x14ac:dyDescent="0.4">
      <c r="A109" s="6"/>
      <c r="B109" s="6"/>
      <c r="C109" s="6"/>
      <c r="D109" s="11"/>
      <c r="E109" s="6"/>
      <c r="F109" s="5"/>
      <c r="G109" s="5"/>
      <c r="H109" s="1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row>
    <row r="110" spans="1:50" ht="15" x14ac:dyDescent="0.4">
      <c r="A110" s="6"/>
      <c r="B110" s="6"/>
      <c r="C110" s="6"/>
      <c r="D110" s="11"/>
      <c r="E110" s="6"/>
      <c r="F110" s="5"/>
      <c r="G110" s="5"/>
      <c r="H110" s="1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row>
    <row r="111" spans="1:50" ht="15" x14ac:dyDescent="0.4">
      <c r="A111" s="6"/>
      <c r="B111" s="6"/>
      <c r="C111" s="6"/>
      <c r="D111" s="11"/>
      <c r="E111" s="6"/>
      <c r="F111" s="5"/>
      <c r="G111" s="5"/>
      <c r="H111" s="1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row>
    <row r="112" spans="1:50" ht="15" x14ac:dyDescent="0.4">
      <c r="A112" s="6"/>
      <c r="B112" s="6"/>
      <c r="C112" s="6"/>
      <c r="D112" s="11"/>
      <c r="E112" s="6"/>
      <c r="F112" s="5"/>
      <c r="G112" s="5"/>
      <c r="H112" s="1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row>
    <row r="113" spans="1:50" ht="15" x14ac:dyDescent="0.4">
      <c r="A113" s="6"/>
      <c r="B113" s="6"/>
      <c r="C113" s="6"/>
      <c r="D113" s="11"/>
      <c r="E113" s="6"/>
      <c r="F113" s="5"/>
      <c r="G113" s="5"/>
      <c r="H113" s="1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row>
    <row r="114" spans="1:50" ht="15" x14ac:dyDescent="0.4">
      <c r="A114" s="6"/>
      <c r="B114" s="6"/>
      <c r="C114" s="6"/>
      <c r="D114" s="11"/>
      <c r="E114" s="6"/>
      <c r="F114" s="5"/>
      <c r="G114" s="5"/>
      <c r="H114" s="1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row>
    <row r="115" spans="1:50" ht="15" x14ac:dyDescent="0.4">
      <c r="A115" s="6"/>
      <c r="B115" s="6"/>
      <c r="C115" s="6"/>
      <c r="D115" s="11"/>
      <c r="E115" s="6"/>
      <c r="F115" s="5"/>
      <c r="G115" s="5"/>
      <c r="H115" s="1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row>
    <row r="116" spans="1:50" ht="15" x14ac:dyDescent="0.4">
      <c r="A116" s="6"/>
      <c r="B116" s="6"/>
      <c r="C116" s="6"/>
      <c r="D116" s="11"/>
      <c r="E116" s="6"/>
      <c r="F116" s="5"/>
      <c r="G116" s="5"/>
      <c r="H116" s="1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row>
    <row r="117" spans="1:50" ht="15" x14ac:dyDescent="0.4">
      <c r="A117" s="6"/>
      <c r="B117" s="6"/>
      <c r="C117" s="6"/>
      <c r="D117" s="11"/>
      <c r="E117" s="6"/>
      <c r="F117" s="5"/>
      <c r="G117" s="5"/>
      <c r="H117" s="1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row>
    <row r="118" spans="1:50" ht="15" x14ac:dyDescent="0.4">
      <c r="A118" s="6"/>
      <c r="B118" s="6"/>
      <c r="C118" s="6"/>
      <c r="D118" s="11"/>
      <c r="E118" s="6"/>
      <c r="F118" s="5"/>
      <c r="G118" s="5"/>
      <c r="H118" s="1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row>
    <row r="119" spans="1:50" ht="15" x14ac:dyDescent="0.4">
      <c r="A119" s="6"/>
      <c r="B119" s="6"/>
      <c r="C119" s="6"/>
      <c r="D119" s="11"/>
      <c r="E119" s="6"/>
      <c r="F119" s="5"/>
      <c r="G119" s="5"/>
      <c r="H119" s="1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row>
    <row r="120" spans="1:50" ht="15" x14ac:dyDescent="0.4">
      <c r="A120" s="6"/>
      <c r="B120" s="6"/>
      <c r="C120" s="6"/>
      <c r="D120" s="11"/>
      <c r="E120" s="6"/>
      <c r="F120" s="5"/>
      <c r="G120" s="5"/>
      <c r="H120" s="1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row>
    <row r="121" spans="1:50" ht="15" x14ac:dyDescent="0.4">
      <c r="A121" s="6"/>
      <c r="B121" s="6"/>
      <c r="C121" s="6"/>
      <c r="D121" s="11"/>
      <c r="E121" s="6"/>
      <c r="F121" s="5"/>
      <c r="G121" s="5"/>
      <c r="H121" s="1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row>
    <row r="122" spans="1:50" ht="15" x14ac:dyDescent="0.4">
      <c r="A122" s="6"/>
      <c r="B122" s="6"/>
      <c r="C122" s="6"/>
      <c r="D122" s="11"/>
      <c r="E122" s="6"/>
      <c r="F122" s="5"/>
      <c r="G122" s="5"/>
      <c r="H122" s="1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row>
    <row r="123" spans="1:50" ht="15" x14ac:dyDescent="0.4">
      <c r="A123" s="6"/>
      <c r="B123" s="6"/>
      <c r="C123" s="6"/>
      <c r="D123" s="11"/>
      <c r="E123" s="6"/>
      <c r="F123" s="5"/>
      <c r="G123" s="5"/>
      <c r="H123" s="1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row>
    <row r="124" spans="1:50" ht="15" x14ac:dyDescent="0.4">
      <c r="A124" s="6"/>
      <c r="B124" s="6"/>
      <c r="C124" s="6"/>
      <c r="D124" s="11"/>
      <c r="E124" s="6"/>
      <c r="F124" s="5"/>
      <c r="G124" s="5"/>
      <c r="H124" s="1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row>
    <row r="125" spans="1:50" ht="15" x14ac:dyDescent="0.4">
      <c r="A125" s="6"/>
      <c r="B125" s="6"/>
      <c r="C125" s="6"/>
      <c r="D125" s="11"/>
      <c r="E125" s="6"/>
      <c r="F125" s="5"/>
      <c r="G125" s="5"/>
      <c r="H125" s="1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row>
    <row r="126" spans="1:50" ht="15" x14ac:dyDescent="0.4">
      <c r="A126" s="6"/>
      <c r="B126" s="6"/>
      <c r="C126" s="6"/>
      <c r="D126" s="11"/>
      <c r="E126" s="6"/>
      <c r="F126" s="5"/>
      <c r="G126" s="5"/>
      <c r="H126" s="1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row>
    <row r="127" spans="1:50" ht="15" x14ac:dyDescent="0.4">
      <c r="A127" s="6"/>
      <c r="B127" s="6"/>
      <c r="C127" s="6"/>
      <c r="D127" s="11"/>
      <c r="E127" s="6"/>
      <c r="F127" s="5"/>
      <c r="G127" s="5"/>
      <c r="H127" s="1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row>
    <row r="128" spans="1:50" ht="15" x14ac:dyDescent="0.4">
      <c r="A128" s="6"/>
      <c r="B128" s="6"/>
      <c r="C128" s="6"/>
      <c r="D128" s="11"/>
      <c r="E128" s="6"/>
      <c r="F128" s="5"/>
      <c r="G128" s="5"/>
      <c r="H128" s="1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row>
    <row r="129" spans="1:50" ht="15" x14ac:dyDescent="0.4">
      <c r="A129" s="6"/>
      <c r="B129" s="6"/>
      <c r="C129" s="6"/>
      <c r="D129" s="11"/>
      <c r="E129" s="6"/>
      <c r="F129" s="5"/>
      <c r="G129" s="5"/>
      <c r="H129" s="1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row>
    <row r="130" spans="1:50" ht="15" x14ac:dyDescent="0.4">
      <c r="A130" s="6"/>
      <c r="B130" s="6"/>
      <c r="C130" s="6"/>
      <c r="D130" s="11"/>
      <c r="E130" s="6"/>
      <c r="F130" s="5"/>
      <c r="G130" s="5"/>
      <c r="H130" s="1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row>
    <row r="131" spans="1:50" ht="15" x14ac:dyDescent="0.4">
      <c r="A131" s="6"/>
      <c r="B131" s="6"/>
      <c r="C131" s="6"/>
      <c r="D131" s="11"/>
      <c r="E131" s="6"/>
      <c r="F131" s="5"/>
      <c r="G131" s="5"/>
      <c r="H131" s="1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row>
    <row r="132" spans="1:50" ht="15" x14ac:dyDescent="0.4">
      <c r="A132" s="6"/>
      <c r="B132" s="6"/>
      <c r="C132" s="6"/>
      <c r="D132" s="11"/>
      <c r="E132" s="6"/>
      <c r="F132" s="5"/>
      <c r="G132" s="5"/>
      <c r="H132" s="1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row>
    <row r="133" spans="1:50" ht="15" x14ac:dyDescent="0.4">
      <c r="A133" s="6"/>
      <c r="B133" s="6"/>
      <c r="C133" s="6"/>
      <c r="D133" s="11"/>
      <c r="E133" s="6"/>
      <c r="F133" s="5"/>
      <c r="G133" s="5"/>
      <c r="H133" s="1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row>
    <row r="134" spans="1:50" ht="15" x14ac:dyDescent="0.4">
      <c r="A134" s="6"/>
      <c r="B134" s="6"/>
      <c r="C134" s="6"/>
      <c r="D134" s="11"/>
      <c r="E134" s="6"/>
      <c r="F134" s="5"/>
      <c r="G134" s="5"/>
      <c r="H134" s="1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row>
    <row r="135" spans="1:50" ht="15" x14ac:dyDescent="0.4">
      <c r="A135" s="6"/>
      <c r="B135" s="6"/>
      <c r="C135" s="6"/>
      <c r="D135" s="11"/>
      <c r="E135" s="6"/>
      <c r="F135" s="5"/>
      <c r="G135" s="5"/>
      <c r="H135" s="1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row>
    <row r="136" spans="1:50" ht="15" x14ac:dyDescent="0.4">
      <c r="A136" s="6"/>
      <c r="B136" s="6"/>
      <c r="C136" s="6"/>
      <c r="D136" s="11"/>
      <c r="E136" s="6"/>
      <c r="F136" s="5"/>
      <c r="G136" s="5"/>
      <c r="H136" s="1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row>
    <row r="137" spans="1:50" ht="15" x14ac:dyDescent="0.4">
      <c r="A137" s="6"/>
      <c r="B137" s="6"/>
      <c r="C137" s="6"/>
      <c r="D137" s="11"/>
      <c r="E137" s="6"/>
      <c r="F137" s="5"/>
      <c r="G137" s="5"/>
      <c r="H137" s="1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row>
    <row r="138" spans="1:50" ht="15" x14ac:dyDescent="0.4">
      <c r="A138" s="6"/>
      <c r="B138" s="6"/>
      <c r="C138" s="6"/>
      <c r="D138" s="11"/>
      <c r="E138" s="6"/>
      <c r="F138" s="5"/>
      <c r="G138" s="5"/>
      <c r="H138" s="1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row>
    <row r="139" spans="1:50" ht="15" x14ac:dyDescent="0.4">
      <c r="A139" s="6"/>
      <c r="B139" s="6"/>
      <c r="C139" s="6"/>
      <c r="D139" s="11"/>
      <c r="E139" s="6"/>
      <c r="F139" s="5"/>
      <c r="G139" s="5"/>
      <c r="H139" s="1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row>
    <row r="140" spans="1:50" ht="15" x14ac:dyDescent="0.4">
      <c r="A140" s="6"/>
      <c r="B140" s="6"/>
      <c r="C140" s="6"/>
      <c r="D140" s="11"/>
      <c r="E140" s="6"/>
      <c r="F140" s="5"/>
      <c r="G140" s="5"/>
      <c r="H140" s="1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row>
    <row r="141" spans="1:50" ht="15" x14ac:dyDescent="0.4">
      <c r="A141" s="6"/>
      <c r="B141" s="6"/>
      <c r="C141" s="6"/>
      <c r="D141" s="11"/>
      <c r="E141" s="6"/>
      <c r="F141" s="5"/>
      <c r="G141" s="5"/>
      <c r="H141" s="1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row>
    <row r="142" spans="1:50" ht="15" x14ac:dyDescent="0.4">
      <c r="A142" s="6"/>
      <c r="B142" s="6"/>
      <c r="C142" s="6"/>
      <c r="D142" s="11"/>
      <c r="E142" s="6"/>
      <c r="F142" s="5"/>
      <c r="G142" s="5"/>
      <c r="H142" s="1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row>
    <row r="143" spans="1:50" ht="15" x14ac:dyDescent="0.4">
      <c r="A143" s="6"/>
      <c r="B143" s="6"/>
      <c r="C143" s="6"/>
      <c r="D143" s="11"/>
      <c r="E143" s="6"/>
      <c r="F143" s="5"/>
      <c r="G143" s="5"/>
      <c r="H143" s="1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row>
    <row r="144" spans="1:50" ht="15" x14ac:dyDescent="0.4">
      <c r="A144" s="6"/>
      <c r="B144" s="6"/>
      <c r="C144" s="6"/>
      <c r="D144" s="11"/>
      <c r="E144" s="6"/>
      <c r="F144" s="5"/>
      <c r="G144" s="5"/>
      <c r="H144" s="1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row>
    <row r="145" spans="1:50" ht="15" x14ac:dyDescent="0.4">
      <c r="A145" s="6"/>
      <c r="B145" s="6"/>
      <c r="C145" s="6"/>
      <c r="D145" s="11"/>
      <c r="E145" s="6"/>
      <c r="F145" s="5"/>
      <c r="G145" s="5"/>
      <c r="H145" s="1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row>
    <row r="146" spans="1:50" ht="15" x14ac:dyDescent="0.4">
      <c r="A146" s="6"/>
      <c r="B146" s="6"/>
      <c r="C146" s="6"/>
      <c r="D146" s="11"/>
      <c r="E146" s="6"/>
      <c r="F146" s="5"/>
      <c r="G146" s="5"/>
      <c r="H146" s="1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row>
    <row r="147" spans="1:50" ht="15" x14ac:dyDescent="0.4">
      <c r="A147" s="6"/>
      <c r="B147" s="6"/>
      <c r="C147" s="6"/>
      <c r="D147" s="11"/>
      <c r="E147" s="6"/>
      <c r="F147" s="5"/>
      <c r="G147" s="5"/>
      <c r="H147" s="1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row>
    <row r="148" spans="1:50" ht="15" x14ac:dyDescent="0.4">
      <c r="A148" s="6"/>
      <c r="B148" s="6"/>
      <c r="C148" s="6"/>
      <c r="D148" s="11"/>
      <c r="E148" s="6"/>
      <c r="F148" s="5"/>
      <c r="G148" s="5"/>
      <c r="H148" s="1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row>
    <row r="149" spans="1:50" ht="15" x14ac:dyDescent="0.4">
      <c r="A149" s="6"/>
      <c r="B149" s="6"/>
      <c r="C149" s="6"/>
      <c r="D149" s="11"/>
      <c r="E149" s="6"/>
      <c r="F149" s="5"/>
      <c r="G149" s="5"/>
      <c r="H149" s="1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row>
    <row r="150" spans="1:50" ht="15" x14ac:dyDescent="0.4">
      <c r="A150" s="6"/>
      <c r="B150" s="6"/>
      <c r="C150" s="6"/>
      <c r="D150" s="11"/>
      <c r="E150" s="6"/>
      <c r="F150" s="5"/>
      <c r="G150" s="5"/>
      <c r="H150" s="1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row>
    <row r="151" spans="1:50" ht="15" x14ac:dyDescent="0.4">
      <c r="A151" s="6"/>
      <c r="B151" s="6"/>
      <c r="C151" s="6"/>
      <c r="D151" s="11"/>
      <c r="E151" s="6"/>
      <c r="F151" s="5"/>
      <c r="G151" s="5"/>
      <c r="H151" s="1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row>
    <row r="152" spans="1:50" ht="15" x14ac:dyDescent="0.4">
      <c r="A152" s="6"/>
      <c r="B152" s="6"/>
      <c r="C152" s="6"/>
      <c r="D152" s="11"/>
      <c r="E152" s="6"/>
      <c r="F152" s="5"/>
      <c r="G152" s="5"/>
      <c r="H152" s="1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row>
    <row r="153" spans="1:50" ht="15" x14ac:dyDescent="0.4">
      <c r="A153" s="6"/>
      <c r="B153" s="6"/>
      <c r="C153" s="6"/>
      <c r="D153" s="11"/>
      <c r="E153" s="6"/>
      <c r="F153" s="5"/>
      <c r="G153" s="5"/>
      <c r="H153" s="1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row>
    <row r="154" spans="1:50" ht="15" x14ac:dyDescent="0.4">
      <c r="A154" s="6"/>
      <c r="B154" s="6"/>
      <c r="C154" s="6"/>
      <c r="D154" s="11"/>
      <c r="E154" s="6"/>
      <c r="F154" s="5"/>
      <c r="G154" s="5"/>
      <c r="H154" s="1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row>
    <row r="155" spans="1:50" ht="15" x14ac:dyDescent="0.4">
      <c r="A155" s="6"/>
      <c r="B155" s="6"/>
      <c r="C155" s="6"/>
      <c r="D155" s="11"/>
      <c r="E155" s="6"/>
      <c r="F155" s="5"/>
      <c r="G155" s="5"/>
      <c r="H155" s="1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row>
    <row r="156" spans="1:50" ht="15" x14ac:dyDescent="0.4">
      <c r="A156" s="6"/>
      <c r="B156" s="6"/>
      <c r="C156" s="6"/>
      <c r="D156" s="11"/>
      <c r="E156" s="6"/>
      <c r="F156" s="5"/>
      <c r="G156" s="5"/>
      <c r="H156" s="1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row>
    <row r="157" spans="1:50" ht="15" x14ac:dyDescent="0.4">
      <c r="A157" s="6"/>
      <c r="B157" s="6"/>
      <c r="C157" s="6"/>
      <c r="D157" s="11"/>
      <c r="E157" s="6"/>
      <c r="F157" s="5"/>
      <c r="G157" s="5"/>
      <c r="H157" s="1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row>
    <row r="158" spans="1:50" ht="15" x14ac:dyDescent="0.4">
      <c r="A158" s="6"/>
      <c r="B158" s="6"/>
      <c r="C158" s="6"/>
      <c r="D158" s="11"/>
      <c r="E158" s="6"/>
      <c r="F158" s="5"/>
      <c r="G158" s="5"/>
      <c r="H158" s="1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row>
    <row r="159" spans="1:50" ht="15" x14ac:dyDescent="0.4">
      <c r="A159" s="6"/>
      <c r="B159" s="6"/>
      <c r="C159" s="6"/>
      <c r="D159" s="11"/>
      <c r="E159" s="6"/>
      <c r="F159" s="5"/>
      <c r="G159" s="5"/>
      <c r="H159" s="1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row>
    <row r="160" spans="1:50" ht="15" x14ac:dyDescent="0.4">
      <c r="A160" s="6"/>
      <c r="B160" s="6"/>
      <c r="C160" s="6"/>
      <c r="D160" s="11"/>
      <c r="E160" s="6"/>
      <c r="F160" s="5"/>
      <c r="G160" s="5"/>
      <c r="H160" s="1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row>
    <row r="161" spans="1:50" ht="15" x14ac:dyDescent="0.4">
      <c r="A161" s="6"/>
      <c r="B161" s="6"/>
      <c r="C161" s="6"/>
      <c r="D161" s="11"/>
      <c r="E161" s="6"/>
      <c r="F161" s="5"/>
      <c r="G161" s="5"/>
      <c r="H161" s="1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row>
    <row r="162" spans="1:50" ht="15" x14ac:dyDescent="0.4">
      <c r="A162" s="6"/>
      <c r="B162" s="6"/>
      <c r="C162" s="6"/>
      <c r="D162" s="11"/>
      <c r="E162" s="6"/>
      <c r="F162" s="5"/>
      <c r="G162" s="5"/>
      <c r="H162" s="1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row>
    <row r="163" spans="1:50" ht="15" x14ac:dyDescent="0.4">
      <c r="A163" s="6"/>
      <c r="B163" s="6"/>
      <c r="C163" s="6"/>
      <c r="D163" s="11"/>
      <c r="E163" s="6"/>
      <c r="F163" s="5"/>
      <c r="G163" s="5"/>
      <c r="H163" s="1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row>
    <row r="164" spans="1:50" ht="15" x14ac:dyDescent="0.4">
      <c r="A164" s="6"/>
      <c r="B164" s="6"/>
      <c r="C164" s="6"/>
      <c r="D164" s="11"/>
      <c r="E164" s="6"/>
      <c r="F164" s="5"/>
      <c r="G164" s="5"/>
      <c r="H164" s="1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row>
    <row r="165" spans="1:50" ht="15" x14ac:dyDescent="0.4">
      <c r="A165" s="6"/>
      <c r="B165" s="6"/>
      <c r="C165" s="6"/>
      <c r="D165" s="11"/>
      <c r="E165" s="6"/>
      <c r="F165" s="5"/>
      <c r="G165" s="5"/>
      <c r="H165" s="1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row>
    <row r="166" spans="1:50" ht="15" x14ac:dyDescent="0.4">
      <c r="A166" s="6"/>
      <c r="B166" s="6"/>
      <c r="C166" s="6"/>
      <c r="D166" s="11"/>
      <c r="E166" s="6"/>
      <c r="F166" s="5"/>
      <c r="G166" s="5"/>
      <c r="H166" s="1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row>
    <row r="167" spans="1:50" ht="15" x14ac:dyDescent="0.4">
      <c r="A167" s="6"/>
      <c r="B167" s="6"/>
      <c r="C167" s="6"/>
      <c r="D167" s="11"/>
      <c r="E167" s="6"/>
      <c r="F167" s="5"/>
      <c r="G167" s="5"/>
      <c r="H167" s="1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row>
    <row r="168" spans="1:50" ht="15" x14ac:dyDescent="0.4">
      <c r="A168" s="6"/>
      <c r="B168" s="6"/>
      <c r="C168" s="6"/>
      <c r="D168" s="11"/>
      <c r="E168" s="6"/>
      <c r="F168" s="5"/>
      <c r="G168" s="5"/>
      <c r="H168" s="1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row>
    <row r="169" spans="1:50" ht="15" x14ac:dyDescent="0.4">
      <c r="A169" s="6"/>
      <c r="B169" s="6"/>
      <c r="C169" s="6"/>
      <c r="D169" s="11"/>
      <c r="E169" s="6"/>
      <c r="F169" s="5"/>
      <c r="G169" s="5"/>
      <c r="H169" s="1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row>
    <row r="170" spans="1:50" ht="15" x14ac:dyDescent="0.4">
      <c r="A170" s="6"/>
      <c r="B170" s="6"/>
      <c r="C170" s="6"/>
      <c r="D170" s="11"/>
      <c r="E170" s="6"/>
      <c r="F170" s="5"/>
      <c r="G170" s="5"/>
      <c r="H170" s="1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row>
    <row r="171" spans="1:50" ht="15" x14ac:dyDescent="0.4">
      <c r="A171" s="6"/>
      <c r="B171" s="6"/>
      <c r="C171" s="6"/>
      <c r="D171" s="11"/>
      <c r="E171" s="6"/>
      <c r="F171" s="5"/>
      <c r="G171" s="5"/>
      <c r="H171" s="1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row>
    <row r="172" spans="1:50" ht="15" x14ac:dyDescent="0.4">
      <c r="A172" s="6"/>
      <c r="B172" s="6"/>
      <c r="C172" s="6"/>
      <c r="D172" s="11"/>
      <c r="E172" s="6"/>
      <c r="F172" s="5"/>
      <c r="G172" s="5"/>
      <c r="H172" s="1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row>
    <row r="173" spans="1:50" ht="15" x14ac:dyDescent="0.4">
      <c r="A173" s="6"/>
      <c r="B173" s="6"/>
      <c r="C173" s="6"/>
      <c r="D173" s="11"/>
      <c r="E173" s="6"/>
      <c r="F173" s="5"/>
      <c r="G173" s="5"/>
      <c r="H173" s="1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row>
    <row r="174" spans="1:50" ht="15" x14ac:dyDescent="0.4">
      <c r="A174" s="6"/>
      <c r="B174" s="6"/>
      <c r="C174" s="6"/>
      <c r="D174" s="11"/>
      <c r="E174" s="6"/>
      <c r="F174" s="5"/>
      <c r="G174" s="5"/>
      <c r="H174" s="1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row>
    <row r="175" spans="1:50" ht="15" x14ac:dyDescent="0.4">
      <c r="A175" s="6"/>
      <c r="B175" s="6"/>
      <c r="C175" s="6"/>
      <c r="D175" s="11"/>
      <c r="E175" s="6"/>
      <c r="F175" s="5"/>
      <c r="G175" s="5"/>
      <c r="H175" s="1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row>
    <row r="176" spans="1:50" ht="15" x14ac:dyDescent="0.4">
      <c r="A176" s="6"/>
      <c r="B176" s="6"/>
      <c r="C176" s="6"/>
      <c r="D176" s="11"/>
      <c r="E176" s="6"/>
      <c r="F176" s="5"/>
      <c r="G176" s="5"/>
      <c r="H176" s="1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row>
    <row r="177" spans="1:50" ht="15" x14ac:dyDescent="0.4">
      <c r="A177" s="6"/>
      <c r="B177" s="6"/>
      <c r="C177" s="6"/>
      <c r="D177" s="11"/>
      <c r="E177" s="6"/>
      <c r="F177" s="5"/>
      <c r="G177" s="5"/>
      <c r="H177" s="1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row>
    <row r="178" spans="1:50" ht="15" x14ac:dyDescent="0.4">
      <c r="A178" s="6"/>
      <c r="B178" s="6"/>
      <c r="C178" s="6"/>
      <c r="D178" s="11"/>
      <c r="E178" s="6"/>
      <c r="F178" s="5"/>
      <c r="G178" s="5"/>
      <c r="H178" s="1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row>
    <row r="179" spans="1:50" ht="15" x14ac:dyDescent="0.4">
      <c r="A179" s="6"/>
      <c r="B179" s="6"/>
      <c r="C179" s="6"/>
      <c r="D179" s="11"/>
      <c r="E179" s="6"/>
      <c r="F179" s="5"/>
      <c r="G179" s="5"/>
      <c r="H179" s="1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row>
    <row r="180" spans="1:50" ht="15" x14ac:dyDescent="0.4">
      <c r="A180" s="6"/>
      <c r="B180" s="6"/>
      <c r="C180" s="6"/>
      <c r="D180" s="11"/>
      <c r="E180" s="6"/>
      <c r="F180" s="5"/>
      <c r="G180" s="5"/>
      <c r="H180" s="1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row>
    <row r="181" spans="1:50" ht="15" x14ac:dyDescent="0.4">
      <c r="A181" s="6"/>
      <c r="B181" s="6"/>
      <c r="C181" s="6"/>
      <c r="D181" s="11"/>
      <c r="E181" s="6"/>
      <c r="F181" s="5"/>
      <c r="G181" s="5"/>
      <c r="H181" s="1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row>
    <row r="182" spans="1:50" ht="15" x14ac:dyDescent="0.4">
      <c r="A182" s="6"/>
      <c r="B182" s="6"/>
      <c r="C182" s="6"/>
      <c r="D182" s="11"/>
      <c r="E182" s="6"/>
      <c r="F182" s="5"/>
      <c r="G182" s="5"/>
      <c r="H182" s="1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row>
    <row r="183" spans="1:50" ht="15" x14ac:dyDescent="0.4">
      <c r="A183" s="6"/>
      <c r="B183" s="6"/>
      <c r="C183" s="6"/>
      <c r="D183" s="11"/>
      <c r="E183" s="6"/>
      <c r="F183" s="5"/>
      <c r="G183" s="5"/>
      <c r="H183" s="1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row>
    <row r="184" spans="1:50" ht="15" x14ac:dyDescent="0.4">
      <c r="A184" s="6"/>
      <c r="B184" s="6"/>
      <c r="C184" s="6"/>
      <c r="D184" s="11"/>
      <c r="E184" s="6"/>
      <c r="F184" s="5"/>
      <c r="G184" s="5"/>
      <c r="H184" s="1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row>
    <row r="185" spans="1:50" ht="15" x14ac:dyDescent="0.4">
      <c r="A185" s="6"/>
      <c r="B185" s="6"/>
      <c r="C185" s="6"/>
      <c r="D185" s="11"/>
      <c r="E185" s="6"/>
      <c r="F185" s="5"/>
      <c r="G185" s="5"/>
      <c r="H185" s="1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row>
    <row r="186" spans="1:50" ht="15" x14ac:dyDescent="0.4">
      <c r="A186" s="6"/>
      <c r="B186" s="6"/>
      <c r="C186" s="6"/>
      <c r="D186" s="11"/>
      <c r="E186" s="6"/>
      <c r="F186" s="5"/>
      <c r="G186" s="5"/>
      <c r="H186" s="1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row>
    <row r="187" spans="1:50" ht="15" x14ac:dyDescent="0.4">
      <c r="A187" s="6"/>
      <c r="B187" s="6"/>
      <c r="C187" s="6"/>
      <c r="D187" s="11"/>
      <c r="E187" s="6"/>
      <c r="F187" s="5"/>
      <c r="G187" s="5"/>
      <c r="H187" s="1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row>
    <row r="188" spans="1:50" ht="15" x14ac:dyDescent="0.4">
      <c r="A188" s="6"/>
      <c r="B188" s="6"/>
      <c r="C188" s="6"/>
      <c r="D188" s="11"/>
      <c r="E188" s="6"/>
      <c r="F188" s="5"/>
      <c r="G188" s="5"/>
      <c r="H188" s="1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row>
    <row r="189" spans="1:50" ht="15" x14ac:dyDescent="0.4">
      <c r="A189" s="6"/>
      <c r="B189" s="6"/>
      <c r="C189" s="6"/>
      <c r="D189" s="11"/>
      <c r="E189" s="6"/>
      <c r="F189" s="5"/>
      <c r="G189" s="5"/>
      <c r="H189" s="1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row>
    <row r="190" spans="1:50" ht="15" x14ac:dyDescent="0.4">
      <c r="A190" s="6"/>
      <c r="B190" s="6"/>
      <c r="C190" s="6"/>
      <c r="D190" s="11"/>
      <c r="E190" s="6"/>
      <c r="F190" s="5"/>
      <c r="G190" s="5"/>
      <c r="H190" s="1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row>
    <row r="191" spans="1:50" ht="15" x14ac:dyDescent="0.4">
      <c r="A191" s="6"/>
      <c r="B191" s="6"/>
      <c r="C191" s="6"/>
      <c r="D191" s="11"/>
      <c r="E191" s="6"/>
      <c r="F191" s="5"/>
      <c r="G191" s="5"/>
      <c r="H191" s="1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row>
    <row r="192" spans="1:50" ht="15" x14ac:dyDescent="0.4">
      <c r="A192" s="6"/>
      <c r="B192" s="6"/>
      <c r="C192" s="6"/>
      <c r="D192" s="11"/>
      <c r="E192" s="6"/>
      <c r="F192" s="5"/>
      <c r="G192" s="5"/>
      <c r="H192" s="1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row>
    <row r="193" spans="1:50" ht="15" x14ac:dyDescent="0.4">
      <c r="A193" s="6"/>
      <c r="B193" s="6"/>
      <c r="C193" s="6"/>
      <c r="D193" s="11"/>
      <c r="E193" s="6"/>
      <c r="F193" s="5"/>
      <c r="G193" s="5"/>
      <c r="H193" s="1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row>
    <row r="194" spans="1:50" ht="15" x14ac:dyDescent="0.4">
      <c r="A194" s="6"/>
      <c r="B194" s="6"/>
      <c r="C194" s="6"/>
      <c r="D194" s="11"/>
      <c r="E194" s="6"/>
      <c r="F194" s="5"/>
      <c r="G194" s="5"/>
      <c r="H194" s="1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row>
    <row r="195" spans="1:50" ht="15" x14ac:dyDescent="0.4">
      <c r="A195" s="6"/>
      <c r="B195" s="6"/>
      <c r="C195" s="6"/>
      <c r="D195" s="11"/>
      <c r="E195" s="6"/>
      <c r="F195" s="5"/>
      <c r="G195" s="5"/>
      <c r="H195" s="1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row>
    <row r="196" spans="1:50" ht="15" x14ac:dyDescent="0.4">
      <c r="A196" s="6"/>
      <c r="B196" s="6"/>
      <c r="C196" s="6"/>
      <c r="D196" s="11"/>
      <c r="E196" s="6"/>
      <c r="F196" s="5"/>
      <c r="G196" s="5"/>
      <c r="H196" s="1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row>
    <row r="197" spans="1:50" ht="15" x14ac:dyDescent="0.4">
      <c r="A197" s="6"/>
      <c r="B197" s="6"/>
      <c r="C197" s="6"/>
      <c r="D197" s="11"/>
      <c r="E197" s="6"/>
      <c r="F197" s="5"/>
      <c r="G197" s="5"/>
      <c r="H197" s="1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row>
    <row r="198" spans="1:50" ht="15" x14ac:dyDescent="0.4">
      <c r="A198" s="6"/>
      <c r="B198" s="6"/>
      <c r="C198" s="6"/>
      <c r="D198" s="11"/>
      <c r="E198" s="6"/>
      <c r="F198" s="5"/>
      <c r="G198" s="5"/>
      <c r="H198" s="1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row>
    <row r="199" spans="1:50" ht="15" x14ac:dyDescent="0.4">
      <c r="A199" s="6"/>
      <c r="B199" s="6"/>
      <c r="C199" s="6"/>
      <c r="D199" s="11"/>
      <c r="E199" s="6"/>
      <c r="F199" s="5"/>
      <c r="G199" s="5"/>
      <c r="H199" s="1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row>
    <row r="200" spans="1:50" ht="15" x14ac:dyDescent="0.4">
      <c r="A200" s="6"/>
      <c r="B200" s="6"/>
      <c r="C200" s="6"/>
      <c r="D200" s="11"/>
      <c r="E200" s="6"/>
      <c r="F200" s="5"/>
      <c r="G200" s="5"/>
      <c r="H200" s="1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row>
    <row r="201" spans="1:50" ht="15" x14ac:dyDescent="0.4">
      <c r="A201" s="6"/>
      <c r="B201" s="6"/>
      <c r="C201" s="6"/>
      <c r="D201" s="11"/>
      <c r="E201" s="6"/>
      <c r="F201" s="5"/>
      <c r="G201" s="5"/>
      <c r="H201" s="1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row>
    <row r="202" spans="1:50" ht="15" x14ac:dyDescent="0.4">
      <c r="A202" s="6"/>
      <c r="B202" s="6"/>
      <c r="C202" s="6"/>
      <c r="D202" s="11"/>
      <c r="E202" s="6"/>
      <c r="F202" s="5"/>
      <c r="G202" s="5"/>
      <c r="H202" s="1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row>
    <row r="203" spans="1:50" ht="15" x14ac:dyDescent="0.4">
      <c r="A203" s="6"/>
      <c r="B203" s="6"/>
      <c r="C203" s="6"/>
      <c r="D203" s="11"/>
      <c r="E203" s="6"/>
      <c r="F203" s="5"/>
      <c r="G203" s="5"/>
      <c r="H203" s="1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row>
    <row r="204" spans="1:50" ht="15" x14ac:dyDescent="0.4">
      <c r="A204" s="6"/>
      <c r="B204" s="6"/>
      <c r="C204" s="6"/>
      <c r="D204" s="11"/>
      <c r="E204" s="6"/>
      <c r="F204" s="5"/>
      <c r="G204" s="5"/>
      <c r="H204" s="1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row>
    <row r="205" spans="1:50" ht="15" x14ac:dyDescent="0.4">
      <c r="A205" s="6"/>
      <c r="B205" s="6"/>
      <c r="C205" s="6"/>
      <c r="D205" s="11"/>
      <c r="E205" s="6"/>
      <c r="F205" s="5"/>
      <c r="G205" s="5"/>
      <c r="H205" s="1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row>
    <row r="206" spans="1:50" ht="15" x14ac:dyDescent="0.4">
      <c r="A206" s="6"/>
      <c r="B206" s="6"/>
      <c r="C206" s="6"/>
      <c r="D206" s="11"/>
      <c r="E206" s="6"/>
      <c r="F206" s="5"/>
      <c r="G206" s="5"/>
      <c r="H206" s="1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row>
    <row r="207" spans="1:50" ht="15" x14ac:dyDescent="0.4">
      <c r="A207" s="6"/>
      <c r="B207" s="6"/>
      <c r="C207" s="6"/>
      <c r="D207" s="11"/>
      <c r="E207" s="6"/>
      <c r="F207" s="5"/>
      <c r="G207" s="5"/>
      <c r="H207" s="1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row>
    <row r="208" spans="1:50" ht="15" x14ac:dyDescent="0.4">
      <c r="A208" s="6"/>
      <c r="B208" s="6"/>
      <c r="C208" s="6"/>
      <c r="D208" s="11"/>
      <c r="E208" s="6"/>
      <c r="F208" s="5"/>
      <c r="G208" s="5"/>
      <c r="H208" s="1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row>
    <row r="209" spans="1:50" ht="15" x14ac:dyDescent="0.4">
      <c r="A209" s="6"/>
      <c r="B209" s="6"/>
      <c r="C209" s="6"/>
      <c r="D209" s="11"/>
      <c r="E209" s="6"/>
      <c r="F209" s="5"/>
      <c r="G209" s="5"/>
      <c r="H209" s="1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row>
    <row r="210" spans="1:50" ht="15" x14ac:dyDescent="0.4">
      <c r="A210" s="6"/>
      <c r="B210" s="6"/>
      <c r="C210" s="6"/>
      <c r="D210" s="11"/>
      <c r="E210" s="6"/>
      <c r="F210" s="5"/>
      <c r="G210" s="5"/>
      <c r="H210" s="1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row>
    <row r="211" spans="1:50" ht="15" x14ac:dyDescent="0.4">
      <c r="A211" s="6"/>
      <c r="B211" s="6"/>
      <c r="C211" s="6"/>
      <c r="D211" s="11"/>
      <c r="E211" s="6"/>
      <c r="F211" s="5"/>
      <c r="G211" s="5"/>
      <c r="H211" s="1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row>
    <row r="212" spans="1:50" ht="15" x14ac:dyDescent="0.4">
      <c r="A212" s="6"/>
      <c r="B212" s="6"/>
      <c r="C212" s="6"/>
      <c r="D212" s="11"/>
      <c r="E212" s="6"/>
      <c r="F212" s="5"/>
      <c r="G212" s="5"/>
      <c r="H212" s="1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row>
    <row r="213" spans="1:50" ht="15" x14ac:dyDescent="0.4">
      <c r="A213" s="6"/>
      <c r="B213" s="6"/>
      <c r="C213" s="6"/>
      <c r="D213" s="11"/>
      <c r="E213" s="6"/>
      <c r="F213" s="5"/>
      <c r="G213" s="5"/>
      <c r="H213" s="1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row>
    <row r="214" spans="1:50" ht="15" x14ac:dyDescent="0.4">
      <c r="A214" s="6"/>
      <c r="B214" s="6"/>
      <c r="C214" s="6"/>
      <c r="D214" s="11"/>
      <c r="E214" s="6"/>
      <c r="F214" s="5"/>
      <c r="G214" s="5"/>
      <c r="H214" s="1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row>
    <row r="215" spans="1:50" ht="15" x14ac:dyDescent="0.4">
      <c r="A215" s="6"/>
      <c r="B215" s="6"/>
      <c r="C215" s="6"/>
      <c r="D215" s="11"/>
      <c r="E215" s="6"/>
      <c r="F215" s="5"/>
      <c r="G215" s="5"/>
      <c r="H215" s="1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row>
    <row r="216" spans="1:50" ht="15" x14ac:dyDescent="0.4">
      <c r="A216" s="6"/>
      <c r="B216" s="6"/>
      <c r="C216" s="6"/>
      <c r="D216" s="11"/>
      <c r="E216" s="6"/>
      <c r="F216" s="5"/>
      <c r="G216" s="5"/>
      <c r="H216" s="1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row>
    <row r="217" spans="1:50" ht="15" x14ac:dyDescent="0.4">
      <c r="A217" s="6"/>
      <c r="B217" s="6"/>
      <c r="C217" s="6"/>
      <c r="D217" s="11"/>
      <c r="E217" s="6"/>
      <c r="F217" s="5"/>
      <c r="G217" s="5"/>
      <c r="H217" s="1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row>
    <row r="218" spans="1:50" ht="15" x14ac:dyDescent="0.4">
      <c r="A218" s="6"/>
      <c r="B218" s="6"/>
      <c r="C218" s="6"/>
      <c r="D218" s="11"/>
      <c r="E218" s="6"/>
      <c r="F218" s="5"/>
      <c r="G218" s="5"/>
      <c r="H218" s="1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3"/>
    </row>
    <row r="219" spans="1:50" ht="15" x14ac:dyDescent="0.4">
      <c r="A219" s="6"/>
      <c r="B219" s="6"/>
      <c r="C219" s="6"/>
      <c r="D219" s="11"/>
      <c r="E219" s="6"/>
      <c r="F219" s="5"/>
      <c r="G219" s="5"/>
      <c r="H219" s="1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row>
    <row r="220" spans="1:50" ht="15" x14ac:dyDescent="0.4">
      <c r="A220" s="6"/>
      <c r="B220" s="6"/>
      <c r="C220" s="6"/>
      <c r="D220" s="11"/>
      <c r="E220" s="6"/>
      <c r="F220" s="5"/>
      <c r="G220" s="5"/>
      <c r="H220" s="1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row>
    <row r="221" spans="1:50" ht="15" x14ac:dyDescent="0.4">
      <c r="A221" s="6"/>
      <c r="B221" s="6"/>
      <c r="C221" s="6"/>
      <c r="D221" s="11"/>
      <c r="E221" s="6"/>
      <c r="F221" s="5"/>
      <c r="G221" s="5"/>
      <c r="H221" s="1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row>
    <row r="222" spans="1:50" ht="15" x14ac:dyDescent="0.4">
      <c r="A222" s="6"/>
      <c r="B222" s="6"/>
      <c r="C222" s="6"/>
      <c r="D222" s="11"/>
      <c r="E222" s="6"/>
      <c r="F222" s="5"/>
      <c r="G222" s="5"/>
      <c r="H222" s="1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c r="AX222" s="143"/>
    </row>
    <row r="223" spans="1:50" ht="15" x14ac:dyDescent="0.4">
      <c r="A223" s="6"/>
      <c r="B223" s="6"/>
      <c r="C223" s="6"/>
      <c r="D223" s="11"/>
      <c r="E223" s="6"/>
      <c r="F223" s="5"/>
      <c r="G223" s="5"/>
      <c r="H223" s="1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c r="AN223" s="143"/>
      <c r="AO223" s="143"/>
      <c r="AP223" s="143"/>
      <c r="AQ223" s="143"/>
      <c r="AR223" s="143"/>
      <c r="AS223" s="143"/>
      <c r="AT223" s="143"/>
      <c r="AU223" s="143"/>
      <c r="AV223" s="143"/>
      <c r="AW223" s="143"/>
      <c r="AX223" s="143"/>
    </row>
    <row r="224" spans="1:50" ht="15" x14ac:dyDescent="0.4">
      <c r="A224" s="6"/>
      <c r="B224" s="6"/>
      <c r="C224" s="6"/>
      <c r="D224" s="11"/>
      <c r="E224" s="6"/>
      <c r="F224" s="5"/>
      <c r="G224" s="5"/>
      <c r="H224" s="1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43"/>
      <c r="AT224" s="143"/>
      <c r="AU224" s="143"/>
      <c r="AV224" s="143"/>
      <c r="AW224" s="143"/>
      <c r="AX224" s="143"/>
    </row>
    <row r="225" spans="1:50" ht="15" x14ac:dyDescent="0.4">
      <c r="A225" s="6"/>
      <c r="B225" s="6"/>
      <c r="C225" s="6"/>
      <c r="D225" s="11"/>
      <c r="E225" s="6"/>
      <c r="F225" s="5"/>
      <c r="G225" s="5"/>
      <c r="H225" s="1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row>
    <row r="226" spans="1:50" ht="15" x14ac:dyDescent="0.4">
      <c r="A226" s="6"/>
      <c r="B226" s="6"/>
      <c r="C226" s="6"/>
      <c r="D226" s="11"/>
      <c r="E226" s="6"/>
      <c r="F226" s="5"/>
      <c r="G226" s="5"/>
      <c r="H226" s="1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c r="AX226" s="143"/>
    </row>
    <row r="227" spans="1:50" ht="15" x14ac:dyDescent="0.4">
      <c r="A227" s="6"/>
      <c r="B227" s="6"/>
      <c r="C227" s="6"/>
      <c r="D227" s="11"/>
      <c r="E227" s="6"/>
      <c r="F227" s="5"/>
      <c r="G227" s="5"/>
      <c r="H227" s="1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row>
    <row r="228" spans="1:50" ht="15" x14ac:dyDescent="0.4">
      <c r="A228" s="6"/>
      <c r="B228" s="6"/>
      <c r="C228" s="6"/>
      <c r="D228" s="11"/>
      <c r="E228" s="6"/>
      <c r="F228" s="5"/>
      <c r="G228" s="5"/>
      <c r="H228" s="1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row>
    <row r="229" spans="1:50" ht="15" x14ac:dyDescent="0.4">
      <c r="A229" s="6"/>
      <c r="B229" s="6"/>
      <c r="C229" s="6"/>
      <c r="D229" s="11"/>
      <c r="E229" s="6"/>
      <c r="F229" s="5"/>
      <c r="G229" s="5"/>
      <c r="H229" s="1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3"/>
    </row>
    <row r="230" spans="1:50" ht="15" x14ac:dyDescent="0.4">
      <c r="A230" s="6"/>
      <c r="B230" s="6"/>
      <c r="C230" s="6"/>
      <c r="D230" s="11"/>
      <c r="E230" s="6"/>
      <c r="F230" s="5"/>
      <c r="G230" s="5"/>
      <c r="H230" s="1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3"/>
    </row>
    <row r="231" spans="1:50" ht="15" x14ac:dyDescent="0.4">
      <c r="A231" s="6"/>
      <c r="B231" s="6"/>
      <c r="C231" s="6"/>
      <c r="D231" s="11"/>
      <c r="E231" s="6"/>
      <c r="F231" s="5"/>
      <c r="G231" s="5"/>
      <c r="H231" s="1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row>
    <row r="232" spans="1:50" ht="15" x14ac:dyDescent="0.4">
      <c r="A232" s="6"/>
      <c r="B232" s="6"/>
      <c r="C232" s="6"/>
      <c r="D232" s="11"/>
      <c r="E232" s="6"/>
      <c r="F232" s="5"/>
      <c r="G232" s="5"/>
      <c r="H232" s="1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c r="AL232" s="143"/>
      <c r="AM232" s="143"/>
      <c r="AN232" s="143"/>
      <c r="AO232" s="143"/>
      <c r="AP232" s="143"/>
      <c r="AQ232" s="143"/>
      <c r="AR232" s="143"/>
      <c r="AS232" s="143"/>
      <c r="AT232" s="143"/>
      <c r="AU232" s="143"/>
      <c r="AV232" s="143"/>
      <c r="AW232" s="143"/>
      <c r="AX232" s="143"/>
    </row>
    <row r="233" spans="1:50" ht="15" x14ac:dyDescent="0.4">
      <c r="A233" s="6"/>
      <c r="B233" s="6"/>
      <c r="C233" s="6"/>
      <c r="D233" s="11"/>
      <c r="E233" s="6"/>
      <c r="F233" s="5"/>
      <c r="G233" s="5"/>
      <c r="H233" s="1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row>
    <row r="234" spans="1:50" ht="15" x14ac:dyDescent="0.4">
      <c r="A234" s="6"/>
      <c r="B234" s="6"/>
      <c r="C234" s="6"/>
      <c r="D234" s="11"/>
      <c r="E234" s="6"/>
      <c r="F234" s="5"/>
      <c r="G234" s="5"/>
      <c r="H234" s="1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row>
    <row r="235" spans="1:50" ht="15" x14ac:dyDescent="0.4">
      <c r="A235" s="6"/>
      <c r="B235" s="6"/>
      <c r="C235" s="6"/>
      <c r="D235" s="11"/>
      <c r="E235" s="6"/>
      <c r="F235" s="5"/>
      <c r="G235" s="5"/>
      <c r="H235" s="1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43"/>
      <c r="AT235" s="143"/>
      <c r="AU235" s="143"/>
      <c r="AV235" s="143"/>
      <c r="AW235" s="143"/>
      <c r="AX235" s="143"/>
    </row>
    <row r="236" spans="1:50" ht="15" x14ac:dyDescent="0.4">
      <c r="A236" s="6"/>
      <c r="B236" s="6"/>
      <c r="C236" s="6"/>
      <c r="D236" s="11"/>
      <c r="E236" s="6"/>
      <c r="F236" s="5"/>
      <c r="G236" s="5"/>
      <c r="H236" s="1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3"/>
    </row>
    <row r="237" spans="1:50" ht="15" x14ac:dyDescent="0.4">
      <c r="A237" s="6"/>
      <c r="B237" s="6"/>
      <c r="C237" s="6"/>
      <c r="D237" s="11"/>
      <c r="E237" s="6"/>
      <c r="F237" s="5"/>
      <c r="G237" s="5"/>
      <c r="H237" s="1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3"/>
    </row>
    <row r="238" spans="1:50" ht="15" x14ac:dyDescent="0.4">
      <c r="A238" s="6"/>
      <c r="B238" s="6"/>
      <c r="C238" s="6"/>
      <c r="D238" s="11"/>
      <c r="E238" s="6"/>
      <c r="F238" s="5"/>
      <c r="G238" s="5"/>
      <c r="H238" s="1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row>
    <row r="239" spans="1:50" ht="15" x14ac:dyDescent="0.4">
      <c r="A239" s="6"/>
      <c r="B239" s="6"/>
      <c r="C239" s="6"/>
      <c r="D239" s="11"/>
      <c r="E239" s="6"/>
      <c r="F239" s="5"/>
      <c r="G239" s="5"/>
      <c r="H239" s="1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row>
    <row r="240" spans="1:50" ht="15" x14ac:dyDescent="0.4">
      <c r="A240" s="6"/>
      <c r="B240" s="6"/>
      <c r="C240" s="6"/>
      <c r="D240" s="11"/>
      <c r="E240" s="6"/>
      <c r="F240" s="5"/>
      <c r="G240" s="5"/>
      <c r="H240" s="1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row>
    <row r="241" spans="1:50" ht="15" x14ac:dyDescent="0.4">
      <c r="A241" s="6"/>
      <c r="B241" s="6"/>
      <c r="C241" s="6"/>
      <c r="D241" s="11"/>
      <c r="E241" s="6"/>
      <c r="F241" s="5"/>
      <c r="G241" s="5"/>
      <c r="H241" s="1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row>
    <row r="242" spans="1:50" ht="15" x14ac:dyDescent="0.4">
      <c r="A242" s="6"/>
      <c r="B242" s="6"/>
      <c r="C242" s="6"/>
      <c r="D242" s="11"/>
      <c r="E242" s="6"/>
      <c r="F242" s="5"/>
      <c r="G242" s="5"/>
      <c r="H242" s="1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3"/>
    </row>
    <row r="243" spans="1:50" ht="15" x14ac:dyDescent="0.4">
      <c r="A243" s="6"/>
      <c r="B243" s="6"/>
      <c r="C243" s="6"/>
      <c r="D243" s="11"/>
      <c r="E243" s="6"/>
      <c r="F243" s="5"/>
      <c r="G243" s="5"/>
      <c r="H243" s="1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row>
    <row r="244" spans="1:50" ht="15" x14ac:dyDescent="0.4">
      <c r="A244" s="6"/>
      <c r="B244" s="6"/>
      <c r="C244" s="6"/>
      <c r="D244" s="11"/>
      <c r="E244" s="6"/>
      <c r="F244" s="5"/>
      <c r="G244" s="5"/>
      <c r="H244" s="1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row>
    <row r="245" spans="1:50" ht="15" x14ac:dyDescent="0.4">
      <c r="A245" s="6"/>
      <c r="B245" s="6"/>
      <c r="C245" s="6"/>
      <c r="D245" s="11"/>
      <c r="E245" s="6"/>
      <c r="F245" s="5"/>
      <c r="G245" s="5"/>
      <c r="H245" s="1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c r="AX245" s="143"/>
    </row>
    <row r="246" spans="1:50" ht="15" x14ac:dyDescent="0.4">
      <c r="A246" s="6"/>
      <c r="B246" s="6"/>
      <c r="C246" s="6"/>
      <c r="D246" s="11"/>
      <c r="E246" s="6"/>
      <c r="F246" s="5"/>
      <c r="G246" s="5"/>
      <c r="H246" s="1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row>
    <row r="247" spans="1:50" ht="15" x14ac:dyDescent="0.4">
      <c r="A247" s="6"/>
      <c r="B247" s="6"/>
      <c r="C247" s="6"/>
      <c r="D247" s="11"/>
      <c r="E247" s="6"/>
      <c r="F247" s="5"/>
      <c r="G247" s="5"/>
      <c r="H247" s="1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row>
    <row r="248" spans="1:50" ht="15" x14ac:dyDescent="0.4">
      <c r="A248" s="6"/>
      <c r="B248" s="6"/>
      <c r="C248" s="6"/>
      <c r="D248" s="11"/>
      <c r="E248" s="6"/>
      <c r="F248" s="5"/>
      <c r="G248" s="5"/>
      <c r="H248" s="1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3"/>
    </row>
    <row r="249" spans="1:50" ht="15" x14ac:dyDescent="0.4">
      <c r="A249" s="6"/>
      <c r="B249" s="6"/>
      <c r="C249" s="6"/>
      <c r="D249" s="11"/>
      <c r="E249" s="6"/>
      <c r="F249" s="5"/>
      <c r="G249" s="5"/>
      <c r="H249" s="1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3"/>
    </row>
    <row r="250" spans="1:50" ht="15" x14ac:dyDescent="0.4">
      <c r="A250" s="6"/>
      <c r="B250" s="6"/>
      <c r="C250" s="6"/>
      <c r="D250" s="11"/>
      <c r="E250" s="6"/>
      <c r="F250" s="5"/>
      <c r="G250" s="5"/>
      <c r="H250" s="1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3"/>
    </row>
    <row r="251" spans="1:50" ht="15" x14ac:dyDescent="0.4">
      <c r="A251" s="6"/>
      <c r="B251" s="6"/>
      <c r="C251" s="6"/>
      <c r="D251" s="11"/>
      <c r="E251" s="6"/>
      <c r="F251" s="5"/>
      <c r="G251" s="5"/>
      <c r="H251" s="1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row>
    <row r="252" spans="1:50" ht="15" x14ac:dyDescent="0.4">
      <c r="A252" s="6"/>
      <c r="B252" s="6"/>
      <c r="C252" s="6"/>
      <c r="D252" s="11"/>
      <c r="E252" s="6"/>
      <c r="F252" s="5"/>
      <c r="G252" s="5"/>
      <c r="H252" s="1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row>
    <row r="253" spans="1:50" ht="15" x14ac:dyDescent="0.4">
      <c r="A253" s="6"/>
      <c r="B253" s="6"/>
      <c r="C253" s="6"/>
      <c r="D253" s="11"/>
      <c r="E253" s="6"/>
      <c r="F253" s="5"/>
      <c r="G253" s="5"/>
      <c r="H253" s="1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row>
    <row r="254" spans="1:50" ht="15" x14ac:dyDescent="0.4">
      <c r="A254" s="6"/>
      <c r="B254" s="6"/>
      <c r="C254" s="6"/>
      <c r="D254" s="11"/>
      <c r="E254" s="6"/>
      <c r="F254" s="5"/>
      <c r="G254" s="5"/>
      <c r="H254" s="1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row>
    <row r="255" spans="1:50" ht="15" x14ac:dyDescent="0.4">
      <c r="A255" s="6"/>
      <c r="B255" s="6"/>
      <c r="C255" s="6"/>
      <c r="D255" s="11"/>
      <c r="E255" s="6"/>
      <c r="F255" s="5"/>
      <c r="G255" s="5"/>
      <c r="H255" s="1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row>
    <row r="256" spans="1:50" ht="15" x14ac:dyDescent="0.4">
      <c r="A256" s="6"/>
      <c r="B256" s="6"/>
      <c r="C256" s="6"/>
      <c r="D256" s="11"/>
      <c r="E256" s="6"/>
      <c r="F256" s="5"/>
      <c r="G256" s="5"/>
      <c r="H256" s="1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row>
    <row r="257" spans="1:50" ht="15" x14ac:dyDescent="0.4">
      <c r="A257" s="6"/>
      <c r="B257" s="6"/>
      <c r="C257" s="6"/>
      <c r="D257" s="11"/>
      <c r="E257" s="6"/>
      <c r="F257" s="5"/>
      <c r="G257" s="5"/>
      <c r="H257" s="1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3"/>
    </row>
    <row r="258" spans="1:50" ht="15" x14ac:dyDescent="0.4">
      <c r="A258" s="6"/>
      <c r="B258" s="6"/>
      <c r="C258" s="6"/>
      <c r="D258" s="11"/>
      <c r="E258" s="6"/>
      <c r="F258" s="5"/>
      <c r="G258" s="5"/>
      <c r="H258" s="1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row>
    <row r="259" spans="1:50" ht="15" x14ac:dyDescent="0.4">
      <c r="A259" s="6"/>
      <c r="B259" s="6"/>
      <c r="C259" s="6"/>
      <c r="D259" s="11"/>
      <c r="E259" s="6"/>
      <c r="F259" s="5"/>
      <c r="G259" s="5"/>
      <c r="H259" s="1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row>
    <row r="260" spans="1:50" ht="15" x14ac:dyDescent="0.4">
      <c r="A260" s="6"/>
      <c r="B260" s="6"/>
      <c r="C260" s="6"/>
      <c r="D260" s="11"/>
      <c r="E260" s="6"/>
      <c r="F260" s="5"/>
      <c r="G260" s="5"/>
      <c r="H260" s="1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c r="AL260" s="143"/>
      <c r="AM260" s="143"/>
      <c r="AN260" s="143"/>
      <c r="AO260" s="143"/>
      <c r="AP260" s="143"/>
      <c r="AQ260" s="143"/>
      <c r="AR260" s="143"/>
      <c r="AS260" s="143"/>
      <c r="AT260" s="143"/>
      <c r="AU260" s="143"/>
      <c r="AV260" s="143"/>
      <c r="AW260" s="143"/>
      <c r="AX260" s="143"/>
    </row>
    <row r="261" spans="1:50" ht="15" x14ac:dyDescent="0.4">
      <c r="A261" s="6"/>
      <c r="B261" s="6"/>
      <c r="C261" s="6"/>
      <c r="D261" s="11"/>
      <c r="E261" s="6"/>
      <c r="F261" s="5"/>
      <c r="G261" s="5"/>
      <c r="H261" s="1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43"/>
      <c r="AT261" s="143"/>
      <c r="AU261" s="143"/>
      <c r="AV261" s="143"/>
      <c r="AW261" s="143"/>
      <c r="AX261" s="143"/>
    </row>
    <row r="262" spans="1:50" ht="15" x14ac:dyDescent="0.4">
      <c r="A262" s="6"/>
      <c r="B262" s="6"/>
      <c r="C262" s="6"/>
      <c r="D262" s="11"/>
      <c r="E262" s="6"/>
      <c r="F262" s="5"/>
      <c r="G262" s="5"/>
      <c r="H262" s="1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row>
    <row r="263" spans="1:50" ht="15" x14ac:dyDescent="0.4">
      <c r="A263" s="6"/>
      <c r="B263" s="6"/>
      <c r="C263" s="6"/>
      <c r="D263" s="11"/>
      <c r="E263" s="6"/>
      <c r="F263" s="5"/>
      <c r="G263" s="5"/>
      <c r="H263" s="1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row>
    <row r="264" spans="1:50" ht="15" x14ac:dyDescent="0.4">
      <c r="A264" s="6"/>
      <c r="B264" s="6"/>
      <c r="C264" s="6"/>
      <c r="D264" s="11"/>
      <c r="E264" s="6"/>
      <c r="F264" s="5"/>
      <c r="G264" s="5"/>
      <c r="H264" s="1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row>
    <row r="265" spans="1:50" ht="15" x14ac:dyDescent="0.4">
      <c r="A265" s="6"/>
      <c r="B265" s="6"/>
      <c r="C265" s="6"/>
      <c r="D265" s="11"/>
      <c r="E265" s="6"/>
      <c r="F265" s="5"/>
      <c r="G265" s="5"/>
      <c r="H265" s="1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3"/>
      <c r="AS265" s="143"/>
      <c r="AT265" s="143"/>
      <c r="AU265" s="143"/>
      <c r="AV265" s="143"/>
      <c r="AW265" s="143"/>
      <c r="AX265" s="143"/>
    </row>
    <row r="266" spans="1:50" ht="15" x14ac:dyDescent="0.4">
      <c r="A266" s="6"/>
      <c r="B266" s="6"/>
      <c r="C266" s="6"/>
      <c r="D266" s="11"/>
      <c r="E266" s="6"/>
      <c r="F266" s="5"/>
      <c r="G266" s="5"/>
      <c r="H266" s="1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L266" s="143"/>
      <c r="AM266" s="143"/>
      <c r="AN266" s="143"/>
      <c r="AO266" s="143"/>
      <c r="AP266" s="143"/>
      <c r="AQ266" s="143"/>
      <c r="AR266" s="143"/>
      <c r="AS266" s="143"/>
      <c r="AT266" s="143"/>
      <c r="AU266" s="143"/>
      <c r="AV266" s="143"/>
      <c r="AW266" s="143"/>
      <c r="AX266" s="143"/>
    </row>
    <row r="267" spans="1:50" ht="15" x14ac:dyDescent="0.4">
      <c r="A267" s="6"/>
      <c r="B267" s="6"/>
      <c r="C267" s="6"/>
      <c r="D267" s="11"/>
      <c r="E267" s="6"/>
      <c r="F267" s="5"/>
      <c r="G267" s="5"/>
      <c r="H267" s="1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c r="AX267" s="143"/>
    </row>
    <row r="268" spans="1:50" ht="15" x14ac:dyDescent="0.4">
      <c r="A268" s="6"/>
      <c r="B268" s="6"/>
      <c r="C268" s="6"/>
      <c r="D268" s="11"/>
      <c r="E268" s="6"/>
      <c r="F268" s="5"/>
      <c r="G268" s="5"/>
      <c r="H268" s="1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row>
    <row r="269" spans="1:50" ht="15" x14ac:dyDescent="0.4">
      <c r="A269" s="6"/>
      <c r="B269" s="6"/>
      <c r="C269" s="6"/>
      <c r="D269" s="11"/>
      <c r="E269" s="6"/>
      <c r="F269" s="5"/>
      <c r="G269" s="5"/>
      <c r="H269" s="1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3"/>
      <c r="AL269" s="143"/>
      <c r="AM269" s="143"/>
      <c r="AN269" s="143"/>
      <c r="AO269" s="143"/>
      <c r="AP269" s="143"/>
      <c r="AQ269" s="143"/>
      <c r="AR269" s="143"/>
      <c r="AS269" s="143"/>
      <c r="AT269" s="143"/>
      <c r="AU269" s="143"/>
      <c r="AV269" s="143"/>
      <c r="AW269" s="143"/>
      <c r="AX269" s="143"/>
    </row>
    <row r="270" spans="1:50" ht="15" x14ac:dyDescent="0.4">
      <c r="A270" s="6"/>
      <c r="B270" s="6"/>
      <c r="C270" s="6"/>
      <c r="D270" s="11"/>
      <c r="E270" s="6"/>
      <c r="F270" s="5"/>
      <c r="G270" s="5"/>
      <c r="H270" s="1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c r="AX270" s="143"/>
    </row>
    <row r="271" spans="1:50" ht="15" x14ac:dyDescent="0.4">
      <c r="A271" s="6"/>
      <c r="B271" s="6"/>
      <c r="C271" s="6"/>
      <c r="D271" s="11"/>
      <c r="E271" s="6"/>
      <c r="F271" s="5"/>
      <c r="G271" s="5"/>
      <c r="H271" s="1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c r="AL271" s="143"/>
      <c r="AM271" s="143"/>
      <c r="AN271" s="143"/>
      <c r="AO271" s="143"/>
      <c r="AP271" s="143"/>
      <c r="AQ271" s="143"/>
      <c r="AR271" s="143"/>
      <c r="AS271" s="143"/>
      <c r="AT271" s="143"/>
      <c r="AU271" s="143"/>
      <c r="AV271" s="143"/>
      <c r="AW271" s="143"/>
      <c r="AX271" s="143"/>
    </row>
    <row r="272" spans="1:50" ht="15" x14ac:dyDescent="0.4">
      <c r="A272" s="6"/>
      <c r="B272" s="6"/>
      <c r="C272" s="6"/>
      <c r="D272" s="11"/>
      <c r="E272" s="6"/>
      <c r="F272" s="5"/>
      <c r="G272" s="5"/>
      <c r="H272" s="1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c r="AL272" s="143"/>
      <c r="AM272" s="143"/>
      <c r="AN272" s="143"/>
      <c r="AO272" s="143"/>
      <c r="AP272" s="143"/>
      <c r="AQ272" s="143"/>
      <c r="AR272" s="143"/>
      <c r="AS272" s="143"/>
      <c r="AT272" s="143"/>
      <c r="AU272" s="143"/>
      <c r="AV272" s="143"/>
      <c r="AW272" s="143"/>
      <c r="AX272" s="143"/>
    </row>
    <row r="273" spans="1:50" ht="15" x14ac:dyDescent="0.4">
      <c r="A273" s="6"/>
      <c r="B273" s="6"/>
      <c r="C273" s="6"/>
      <c r="D273" s="11"/>
      <c r="E273" s="6"/>
      <c r="F273" s="5"/>
      <c r="G273" s="5"/>
      <c r="H273" s="1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row>
    <row r="274" spans="1:50" ht="15" x14ac:dyDescent="0.4">
      <c r="A274" s="6"/>
      <c r="B274" s="6"/>
      <c r="C274" s="6"/>
      <c r="D274" s="11"/>
      <c r="E274" s="6"/>
      <c r="F274" s="5"/>
      <c r="G274" s="5"/>
      <c r="H274" s="1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row>
    <row r="275" spans="1:50" ht="15" x14ac:dyDescent="0.4">
      <c r="A275" s="6"/>
      <c r="B275" s="6"/>
      <c r="C275" s="6"/>
      <c r="D275" s="11"/>
      <c r="E275" s="6"/>
      <c r="F275" s="5"/>
      <c r="G275" s="5"/>
      <c r="H275" s="1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row>
    <row r="276" spans="1:50" ht="15" x14ac:dyDescent="0.4">
      <c r="A276" s="6"/>
      <c r="B276" s="6"/>
      <c r="C276" s="6"/>
      <c r="D276" s="11"/>
      <c r="E276" s="6"/>
      <c r="F276" s="5"/>
      <c r="G276" s="5"/>
      <c r="H276" s="1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43"/>
      <c r="AT276" s="143"/>
      <c r="AU276" s="143"/>
      <c r="AV276" s="143"/>
      <c r="AW276" s="143"/>
      <c r="AX276" s="143"/>
    </row>
    <row r="277" spans="1:50" ht="15" x14ac:dyDescent="0.4">
      <c r="A277" s="6"/>
      <c r="B277" s="6"/>
      <c r="C277" s="6"/>
      <c r="D277" s="11"/>
      <c r="E277" s="6"/>
      <c r="F277" s="5"/>
      <c r="G277" s="5"/>
      <c r="H277" s="1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row>
    <row r="278" spans="1:50" ht="15" x14ac:dyDescent="0.4">
      <c r="A278" s="6"/>
      <c r="B278" s="6"/>
      <c r="C278" s="6"/>
      <c r="D278" s="11"/>
      <c r="E278" s="6"/>
      <c r="F278" s="5"/>
      <c r="G278" s="5"/>
      <c r="H278" s="1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row>
    <row r="279" spans="1:50" ht="15" x14ac:dyDescent="0.4">
      <c r="A279" s="6"/>
      <c r="B279" s="6"/>
      <c r="C279" s="6"/>
      <c r="D279" s="11"/>
      <c r="E279" s="6"/>
      <c r="F279" s="5"/>
      <c r="G279" s="5"/>
      <c r="H279" s="1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row>
    <row r="280" spans="1:50" ht="15" x14ac:dyDescent="0.4">
      <c r="A280" s="6"/>
      <c r="B280" s="6"/>
      <c r="C280" s="6"/>
      <c r="D280" s="11"/>
      <c r="E280" s="6"/>
      <c r="F280" s="5"/>
      <c r="G280" s="5"/>
      <c r="H280" s="1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row>
    <row r="281" spans="1:50" ht="15" x14ac:dyDescent="0.4">
      <c r="A281" s="6"/>
      <c r="B281" s="6"/>
      <c r="C281" s="6"/>
      <c r="D281" s="11"/>
      <c r="E281" s="6"/>
      <c r="F281" s="5"/>
      <c r="G281" s="5"/>
      <c r="H281" s="1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row>
    <row r="282" spans="1:50" ht="15" x14ac:dyDescent="0.4">
      <c r="A282" s="6"/>
      <c r="B282" s="6"/>
      <c r="C282" s="6"/>
      <c r="D282" s="11"/>
      <c r="E282" s="6"/>
      <c r="F282" s="5"/>
      <c r="G282" s="5"/>
      <c r="H282" s="1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c r="AL282" s="143"/>
      <c r="AM282" s="143"/>
      <c r="AN282" s="143"/>
      <c r="AO282" s="143"/>
      <c r="AP282" s="143"/>
      <c r="AQ282" s="143"/>
      <c r="AR282" s="143"/>
      <c r="AS282" s="143"/>
      <c r="AT282" s="143"/>
      <c r="AU282" s="143"/>
      <c r="AV282" s="143"/>
      <c r="AW282" s="143"/>
      <c r="AX282" s="143"/>
    </row>
    <row r="283" spans="1:50" ht="15" x14ac:dyDescent="0.4">
      <c r="A283" s="6"/>
      <c r="B283" s="6"/>
      <c r="C283" s="6"/>
      <c r="D283" s="11"/>
      <c r="E283" s="6"/>
      <c r="F283" s="5"/>
      <c r="G283" s="5"/>
      <c r="H283" s="1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row>
    <row r="284" spans="1:50" ht="15" x14ac:dyDescent="0.4">
      <c r="A284" s="6"/>
      <c r="B284" s="6"/>
      <c r="C284" s="6"/>
      <c r="D284" s="11"/>
      <c r="E284" s="6"/>
      <c r="F284" s="5"/>
      <c r="G284" s="5"/>
      <c r="H284" s="1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c r="AX284" s="143"/>
    </row>
    <row r="285" spans="1:50" ht="15" x14ac:dyDescent="0.4">
      <c r="A285" s="6"/>
      <c r="B285" s="6"/>
      <c r="C285" s="6"/>
      <c r="D285" s="11"/>
      <c r="E285" s="6"/>
      <c r="F285" s="5"/>
      <c r="G285" s="5"/>
      <c r="H285" s="1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c r="AX285" s="143"/>
    </row>
    <row r="286" spans="1:50" ht="15" x14ac:dyDescent="0.4">
      <c r="A286" s="6"/>
      <c r="B286" s="6"/>
      <c r="C286" s="6"/>
      <c r="D286" s="11"/>
      <c r="E286" s="6"/>
      <c r="F286" s="5"/>
      <c r="G286" s="5"/>
      <c r="H286" s="1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3"/>
      <c r="AL286" s="143"/>
      <c r="AM286" s="143"/>
      <c r="AN286" s="143"/>
      <c r="AO286" s="143"/>
      <c r="AP286" s="143"/>
      <c r="AQ286" s="143"/>
      <c r="AR286" s="143"/>
      <c r="AS286" s="143"/>
      <c r="AT286" s="143"/>
      <c r="AU286" s="143"/>
      <c r="AV286" s="143"/>
      <c r="AW286" s="143"/>
      <c r="AX286" s="143"/>
    </row>
    <row r="287" spans="1:50" ht="15" x14ac:dyDescent="0.4">
      <c r="A287" s="6"/>
      <c r="B287" s="6"/>
      <c r="C287" s="6"/>
      <c r="D287" s="11"/>
      <c r="E287" s="6"/>
      <c r="F287" s="5"/>
      <c r="G287" s="5"/>
      <c r="H287" s="1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row>
    <row r="288" spans="1:50" ht="15" x14ac:dyDescent="0.4">
      <c r="A288" s="6"/>
      <c r="B288" s="6"/>
      <c r="C288" s="6"/>
      <c r="D288" s="11"/>
      <c r="E288" s="6"/>
      <c r="F288" s="5"/>
      <c r="G288" s="5"/>
      <c r="H288" s="1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row>
    <row r="289" spans="1:50" ht="15" x14ac:dyDescent="0.4">
      <c r="A289" s="6"/>
      <c r="B289" s="6"/>
      <c r="C289" s="6"/>
      <c r="D289" s="11"/>
      <c r="E289" s="6"/>
      <c r="F289" s="5"/>
      <c r="G289" s="5"/>
      <c r="H289" s="1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3"/>
    </row>
    <row r="290" spans="1:50" ht="15" x14ac:dyDescent="0.4">
      <c r="A290" s="6"/>
      <c r="B290" s="6"/>
      <c r="C290" s="6"/>
      <c r="D290" s="11"/>
      <c r="E290" s="6"/>
      <c r="F290" s="5"/>
      <c r="G290" s="5"/>
      <c r="H290" s="1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3"/>
    </row>
    <row r="291" spans="1:50" ht="15" x14ac:dyDescent="0.4">
      <c r="A291" s="6"/>
      <c r="B291" s="6"/>
      <c r="C291" s="6"/>
      <c r="D291" s="11"/>
      <c r="E291" s="6"/>
      <c r="F291" s="5"/>
      <c r="G291" s="5"/>
      <c r="H291" s="1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3"/>
      <c r="AL291" s="143"/>
      <c r="AM291" s="143"/>
      <c r="AN291" s="143"/>
      <c r="AO291" s="143"/>
      <c r="AP291" s="143"/>
      <c r="AQ291" s="143"/>
      <c r="AR291" s="143"/>
      <c r="AS291" s="143"/>
      <c r="AT291" s="143"/>
      <c r="AU291" s="143"/>
      <c r="AV291" s="143"/>
      <c r="AW291" s="143"/>
      <c r="AX291" s="143"/>
    </row>
    <row r="292" spans="1:50" ht="15" x14ac:dyDescent="0.4">
      <c r="A292" s="6"/>
      <c r="B292" s="6"/>
      <c r="C292" s="6"/>
      <c r="D292" s="11"/>
      <c r="E292" s="6"/>
      <c r="F292" s="5"/>
      <c r="G292" s="5"/>
      <c r="H292" s="1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3"/>
      <c r="AL292" s="143"/>
      <c r="AM292" s="143"/>
      <c r="AN292" s="143"/>
      <c r="AO292" s="143"/>
      <c r="AP292" s="143"/>
      <c r="AQ292" s="143"/>
      <c r="AR292" s="143"/>
      <c r="AS292" s="143"/>
      <c r="AT292" s="143"/>
      <c r="AU292" s="143"/>
      <c r="AV292" s="143"/>
      <c r="AW292" s="143"/>
      <c r="AX292" s="143"/>
    </row>
    <row r="293" spans="1:50" ht="15" x14ac:dyDescent="0.4">
      <c r="A293" s="6"/>
      <c r="B293" s="6"/>
      <c r="C293" s="6"/>
      <c r="D293" s="11"/>
      <c r="E293" s="6"/>
      <c r="F293" s="5"/>
      <c r="G293" s="5"/>
      <c r="H293" s="1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3"/>
      <c r="AL293" s="143"/>
      <c r="AM293" s="143"/>
      <c r="AN293" s="143"/>
      <c r="AO293" s="143"/>
      <c r="AP293" s="143"/>
      <c r="AQ293" s="143"/>
      <c r="AR293" s="143"/>
      <c r="AS293" s="143"/>
      <c r="AT293" s="143"/>
      <c r="AU293" s="143"/>
      <c r="AV293" s="143"/>
      <c r="AW293" s="143"/>
      <c r="AX293" s="143"/>
    </row>
    <row r="294" spans="1:50" ht="15" x14ac:dyDescent="0.4">
      <c r="A294" s="6"/>
      <c r="B294" s="6"/>
      <c r="C294" s="6"/>
      <c r="D294" s="11"/>
      <c r="E294" s="6"/>
      <c r="F294" s="5"/>
      <c r="G294" s="5"/>
      <c r="H294" s="1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3"/>
      <c r="AL294" s="143"/>
      <c r="AM294" s="143"/>
      <c r="AN294" s="143"/>
      <c r="AO294" s="143"/>
      <c r="AP294" s="143"/>
      <c r="AQ294" s="143"/>
      <c r="AR294" s="143"/>
      <c r="AS294" s="143"/>
      <c r="AT294" s="143"/>
      <c r="AU294" s="143"/>
      <c r="AV294" s="143"/>
      <c r="AW294" s="143"/>
      <c r="AX294" s="143"/>
    </row>
    <row r="295" spans="1:50" ht="15" x14ac:dyDescent="0.4">
      <c r="A295" s="6"/>
      <c r="B295" s="6"/>
      <c r="C295" s="6"/>
      <c r="D295" s="11"/>
      <c r="E295" s="6"/>
      <c r="F295" s="5"/>
      <c r="G295" s="5"/>
      <c r="H295" s="1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row>
    <row r="296" spans="1:50" ht="15" x14ac:dyDescent="0.4">
      <c r="A296" s="6"/>
      <c r="B296" s="6"/>
      <c r="C296" s="6"/>
      <c r="D296" s="11"/>
      <c r="E296" s="6"/>
      <c r="F296" s="5"/>
      <c r="G296" s="5"/>
      <c r="H296" s="1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c r="AL296" s="143"/>
      <c r="AM296" s="143"/>
      <c r="AN296" s="143"/>
      <c r="AO296" s="143"/>
      <c r="AP296" s="143"/>
      <c r="AQ296" s="143"/>
      <c r="AR296" s="143"/>
      <c r="AS296" s="143"/>
      <c r="AT296" s="143"/>
      <c r="AU296" s="143"/>
      <c r="AV296" s="143"/>
      <c r="AW296" s="143"/>
      <c r="AX296" s="143"/>
    </row>
    <row r="297" spans="1:50" ht="15" x14ac:dyDescent="0.4">
      <c r="A297" s="6"/>
      <c r="B297" s="6"/>
      <c r="C297" s="6"/>
      <c r="D297" s="11"/>
      <c r="E297" s="6"/>
      <c r="F297" s="5"/>
      <c r="G297" s="5"/>
      <c r="H297" s="1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3"/>
      <c r="AL297" s="143"/>
      <c r="AM297" s="143"/>
      <c r="AN297" s="143"/>
      <c r="AO297" s="143"/>
      <c r="AP297" s="143"/>
      <c r="AQ297" s="143"/>
      <c r="AR297" s="143"/>
      <c r="AS297" s="143"/>
      <c r="AT297" s="143"/>
      <c r="AU297" s="143"/>
      <c r="AV297" s="143"/>
      <c r="AW297" s="143"/>
      <c r="AX297" s="143"/>
    </row>
    <row r="298" spans="1:50" ht="15" x14ac:dyDescent="0.4">
      <c r="A298" s="6"/>
      <c r="B298" s="6"/>
      <c r="C298" s="6"/>
      <c r="D298" s="11"/>
      <c r="E298" s="6"/>
      <c r="F298" s="5"/>
      <c r="G298" s="5"/>
      <c r="H298" s="1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3"/>
      <c r="AL298" s="143"/>
      <c r="AM298" s="143"/>
      <c r="AN298" s="143"/>
      <c r="AO298" s="143"/>
      <c r="AP298" s="143"/>
      <c r="AQ298" s="143"/>
      <c r="AR298" s="143"/>
      <c r="AS298" s="143"/>
      <c r="AT298" s="143"/>
      <c r="AU298" s="143"/>
      <c r="AV298" s="143"/>
      <c r="AW298" s="143"/>
      <c r="AX298" s="143"/>
    </row>
    <row r="299" spans="1:50" ht="15" x14ac:dyDescent="0.4">
      <c r="A299" s="6"/>
      <c r="B299" s="6"/>
      <c r="C299" s="6"/>
      <c r="D299" s="11"/>
      <c r="E299" s="6"/>
      <c r="F299" s="5"/>
      <c r="G299" s="5"/>
      <c r="H299" s="13"/>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c r="AG299" s="143"/>
      <c r="AH299" s="143"/>
      <c r="AI299" s="143"/>
      <c r="AJ299" s="143"/>
      <c r="AK299" s="143"/>
      <c r="AL299" s="143"/>
      <c r="AM299" s="143"/>
      <c r="AN299" s="143"/>
      <c r="AO299" s="143"/>
      <c r="AP299" s="143"/>
      <c r="AQ299" s="143"/>
      <c r="AR299" s="143"/>
      <c r="AS299" s="143"/>
      <c r="AT299" s="143"/>
      <c r="AU299" s="143"/>
      <c r="AV299" s="143"/>
      <c r="AW299" s="143"/>
      <c r="AX299" s="143"/>
    </row>
    <row r="300" spans="1:50" ht="15" x14ac:dyDescent="0.4">
      <c r="A300" s="6"/>
      <c r="B300" s="6"/>
      <c r="C300" s="6"/>
      <c r="D300" s="11"/>
      <c r="E300" s="6"/>
      <c r="F300" s="5"/>
      <c r="G300" s="5"/>
      <c r="H300" s="13"/>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c r="AK300" s="143"/>
      <c r="AL300" s="143"/>
      <c r="AM300" s="143"/>
      <c r="AN300" s="143"/>
      <c r="AO300" s="143"/>
      <c r="AP300" s="143"/>
      <c r="AQ300" s="143"/>
      <c r="AR300" s="143"/>
      <c r="AS300" s="143"/>
      <c r="AT300" s="143"/>
      <c r="AU300" s="143"/>
      <c r="AV300" s="143"/>
      <c r="AW300" s="143"/>
      <c r="AX300" s="143"/>
    </row>
    <row r="301" spans="1:50" ht="15" x14ac:dyDescent="0.4">
      <c r="A301" s="6"/>
      <c r="B301" s="6"/>
      <c r="C301" s="6"/>
      <c r="D301" s="11"/>
      <c r="E301" s="6"/>
      <c r="F301" s="5"/>
      <c r="G301" s="5"/>
      <c r="H301" s="1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3"/>
      <c r="AL301" s="143"/>
      <c r="AM301" s="143"/>
      <c r="AN301" s="143"/>
      <c r="AO301" s="143"/>
      <c r="AP301" s="143"/>
      <c r="AQ301" s="143"/>
      <c r="AR301" s="143"/>
      <c r="AS301" s="143"/>
      <c r="AT301" s="143"/>
      <c r="AU301" s="143"/>
      <c r="AV301" s="143"/>
      <c r="AW301" s="143"/>
      <c r="AX301" s="143"/>
    </row>
    <row r="302" spans="1:50" ht="15" x14ac:dyDescent="0.4">
      <c r="A302" s="6"/>
      <c r="B302" s="6"/>
      <c r="C302" s="6"/>
      <c r="D302" s="11"/>
      <c r="E302" s="6"/>
      <c r="F302" s="5"/>
      <c r="G302" s="5"/>
      <c r="H302" s="1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3"/>
      <c r="AL302" s="143"/>
      <c r="AM302" s="143"/>
      <c r="AN302" s="143"/>
      <c r="AO302" s="143"/>
      <c r="AP302" s="143"/>
      <c r="AQ302" s="143"/>
      <c r="AR302" s="143"/>
      <c r="AS302" s="143"/>
      <c r="AT302" s="143"/>
      <c r="AU302" s="143"/>
      <c r="AV302" s="143"/>
      <c r="AW302" s="143"/>
      <c r="AX302" s="143"/>
    </row>
    <row r="303" spans="1:50" ht="15" x14ac:dyDescent="0.4">
      <c r="A303" s="6"/>
      <c r="B303" s="6"/>
      <c r="C303" s="6"/>
      <c r="D303" s="11"/>
      <c r="E303" s="6"/>
      <c r="F303" s="5"/>
      <c r="G303" s="5"/>
      <c r="H303" s="1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3"/>
      <c r="AL303" s="143"/>
      <c r="AM303" s="143"/>
      <c r="AN303" s="143"/>
      <c r="AO303" s="143"/>
      <c r="AP303" s="143"/>
      <c r="AQ303" s="143"/>
      <c r="AR303" s="143"/>
      <c r="AS303" s="143"/>
      <c r="AT303" s="143"/>
      <c r="AU303" s="143"/>
      <c r="AV303" s="143"/>
      <c r="AW303" s="143"/>
      <c r="AX303" s="143"/>
    </row>
    <row r="304" spans="1:50" ht="15" x14ac:dyDescent="0.4">
      <c r="A304" s="6"/>
      <c r="B304" s="6"/>
      <c r="C304" s="6"/>
      <c r="D304" s="11"/>
      <c r="E304" s="6"/>
      <c r="F304" s="5"/>
      <c r="G304" s="5"/>
      <c r="H304" s="1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3"/>
      <c r="AL304" s="143"/>
      <c r="AM304" s="143"/>
      <c r="AN304" s="143"/>
      <c r="AO304" s="143"/>
      <c r="AP304" s="143"/>
      <c r="AQ304" s="143"/>
      <c r="AR304" s="143"/>
      <c r="AS304" s="143"/>
      <c r="AT304" s="143"/>
      <c r="AU304" s="143"/>
      <c r="AV304" s="143"/>
      <c r="AW304" s="143"/>
      <c r="AX304" s="143"/>
    </row>
    <row r="305" spans="1:50" ht="15" x14ac:dyDescent="0.4">
      <c r="A305" s="6"/>
      <c r="B305" s="6"/>
      <c r="C305" s="6"/>
      <c r="D305" s="11"/>
      <c r="E305" s="6"/>
      <c r="F305" s="5"/>
      <c r="G305" s="5"/>
      <c r="H305" s="1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3"/>
      <c r="AL305" s="143"/>
      <c r="AM305" s="143"/>
      <c r="AN305" s="143"/>
      <c r="AO305" s="143"/>
      <c r="AP305" s="143"/>
      <c r="AQ305" s="143"/>
      <c r="AR305" s="143"/>
      <c r="AS305" s="143"/>
      <c r="AT305" s="143"/>
      <c r="AU305" s="143"/>
      <c r="AV305" s="143"/>
      <c r="AW305" s="143"/>
      <c r="AX305" s="143"/>
    </row>
    <row r="306" spans="1:50" ht="15" x14ac:dyDescent="0.4">
      <c r="A306" s="6"/>
      <c r="B306" s="6"/>
      <c r="C306" s="6"/>
      <c r="D306" s="11"/>
      <c r="E306" s="6"/>
      <c r="F306" s="5"/>
      <c r="G306" s="5"/>
      <c r="H306" s="1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3"/>
      <c r="AL306" s="143"/>
      <c r="AM306" s="143"/>
      <c r="AN306" s="143"/>
      <c r="AO306" s="143"/>
      <c r="AP306" s="143"/>
      <c r="AQ306" s="143"/>
      <c r="AR306" s="143"/>
      <c r="AS306" s="143"/>
      <c r="AT306" s="143"/>
      <c r="AU306" s="143"/>
      <c r="AV306" s="143"/>
      <c r="AW306" s="143"/>
      <c r="AX306" s="143"/>
    </row>
    <row r="307" spans="1:50" ht="15" x14ac:dyDescent="0.4">
      <c r="A307" s="6"/>
      <c r="B307" s="6"/>
      <c r="C307" s="6"/>
      <c r="D307" s="11"/>
      <c r="E307" s="6"/>
      <c r="F307" s="5"/>
      <c r="G307" s="5"/>
      <c r="H307" s="1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3"/>
    </row>
    <row r="308" spans="1:50" ht="15" x14ac:dyDescent="0.4">
      <c r="A308" s="6"/>
      <c r="B308" s="6"/>
      <c r="C308" s="6"/>
      <c r="D308" s="11"/>
      <c r="E308" s="6"/>
      <c r="F308" s="5"/>
      <c r="G308" s="5"/>
      <c r="H308" s="1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43"/>
    </row>
    <row r="309" spans="1:50" ht="15" x14ac:dyDescent="0.4">
      <c r="A309" s="6"/>
      <c r="B309" s="6"/>
      <c r="C309" s="6"/>
      <c r="D309" s="11"/>
      <c r="E309" s="6"/>
      <c r="F309" s="5"/>
      <c r="G309" s="5"/>
      <c r="H309" s="1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3"/>
      <c r="AL309" s="143"/>
      <c r="AM309" s="143"/>
      <c r="AN309" s="143"/>
      <c r="AO309" s="143"/>
      <c r="AP309" s="143"/>
      <c r="AQ309" s="143"/>
      <c r="AR309" s="143"/>
      <c r="AS309" s="143"/>
      <c r="AT309" s="143"/>
      <c r="AU309" s="143"/>
      <c r="AV309" s="143"/>
      <c r="AW309" s="143"/>
      <c r="AX309" s="143"/>
    </row>
    <row r="310" spans="1:50" ht="15" x14ac:dyDescent="0.4">
      <c r="A310" s="6"/>
      <c r="B310" s="6"/>
      <c r="C310" s="6"/>
      <c r="D310" s="11"/>
      <c r="E310" s="6"/>
      <c r="F310" s="5"/>
      <c r="G310" s="5"/>
      <c r="H310" s="1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3"/>
      <c r="AL310" s="143"/>
      <c r="AM310" s="143"/>
      <c r="AN310" s="143"/>
      <c r="AO310" s="143"/>
      <c r="AP310" s="143"/>
      <c r="AQ310" s="143"/>
      <c r="AR310" s="143"/>
      <c r="AS310" s="143"/>
      <c r="AT310" s="143"/>
      <c r="AU310" s="143"/>
      <c r="AV310" s="143"/>
      <c r="AW310" s="143"/>
      <c r="AX310" s="143"/>
    </row>
    <row r="311" spans="1:50" ht="15" x14ac:dyDescent="0.4">
      <c r="A311" s="6"/>
      <c r="B311" s="6"/>
      <c r="C311" s="6"/>
      <c r="D311" s="11"/>
      <c r="E311" s="6"/>
      <c r="F311" s="5"/>
      <c r="G311" s="5"/>
      <c r="H311" s="1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c r="AX311" s="143"/>
    </row>
    <row r="312" spans="1:50" ht="15" x14ac:dyDescent="0.4">
      <c r="A312" s="6"/>
      <c r="B312" s="6"/>
      <c r="C312" s="6"/>
      <c r="D312" s="11"/>
      <c r="E312" s="6"/>
      <c r="F312" s="5"/>
      <c r="G312" s="5"/>
      <c r="H312" s="1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3"/>
      <c r="AL312" s="143"/>
      <c r="AM312" s="143"/>
      <c r="AN312" s="143"/>
      <c r="AO312" s="143"/>
      <c r="AP312" s="143"/>
      <c r="AQ312" s="143"/>
      <c r="AR312" s="143"/>
      <c r="AS312" s="143"/>
      <c r="AT312" s="143"/>
      <c r="AU312" s="143"/>
      <c r="AV312" s="143"/>
      <c r="AW312" s="143"/>
      <c r="AX312" s="143"/>
    </row>
    <row r="313" spans="1:50" ht="15" x14ac:dyDescent="0.4">
      <c r="A313" s="6"/>
      <c r="B313" s="6"/>
      <c r="C313" s="6"/>
      <c r="D313" s="11"/>
      <c r="E313" s="6"/>
      <c r="F313" s="5"/>
      <c r="G313" s="5"/>
      <c r="H313" s="1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3"/>
      <c r="AL313" s="143"/>
      <c r="AM313" s="143"/>
      <c r="AN313" s="143"/>
      <c r="AO313" s="143"/>
      <c r="AP313" s="143"/>
      <c r="AQ313" s="143"/>
      <c r="AR313" s="143"/>
      <c r="AS313" s="143"/>
      <c r="AT313" s="143"/>
      <c r="AU313" s="143"/>
      <c r="AV313" s="143"/>
      <c r="AW313" s="143"/>
      <c r="AX313" s="143"/>
    </row>
    <row r="314" spans="1:50" ht="15" x14ac:dyDescent="0.4">
      <c r="A314" s="6"/>
      <c r="B314" s="6"/>
      <c r="C314" s="6"/>
      <c r="D314" s="11"/>
      <c r="E314" s="6"/>
      <c r="F314" s="5"/>
      <c r="G314" s="5"/>
      <c r="H314" s="1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3"/>
      <c r="AL314" s="143"/>
      <c r="AM314" s="143"/>
      <c r="AN314" s="143"/>
      <c r="AO314" s="143"/>
      <c r="AP314" s="143"/>
      <c r="AQ314" s="143"/>
      <c r="AR314" s="143"/>
      <c r="AS314" s="143"/>
      <c r="AT314" s="143"/>
      <c r="AU314" s="143"/>
      <c r="AV314" s="143"/>
      <c r="AW314" s="143"/>
      <c r="AX314" s="143"/>
    </row>
    <row r="315" spans="1:50" ht="15" x14ac:dyDescent="0.4">
      <c r="A315" s="6"/>
      <c r="B315" s="6"/>
      <c r="C315" s="6"/>
      <c r="D315" s="11"/>
      <c r="E315" s="6"/>
      <c r="F315" s="5"/>
      <c r="G315" s="5"/>
      <c r="H315" s="1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3"/>
      <c r="AL315" s="143"/>
      <c r="AM315" s="143"/>
      <c r="AN315" s="143"/>
      <c r="AO315" s="143"/>
      <c r="AP315" s="143"/>
      <c r="AQ315" s="143"/>
      <c r="AR315" s="143"/>
      <c r="AS315" s="143"/>
      <c r="AT315" s="143"/>
      <c r="AU315" s="143"/>
      <c r="AV315" s="143"/>
      <c r="AW315" s="143"/>
      <c r="AX315" s="143"/>
    </row>
  </sheetData>
  <sheetProtection algorithmName="SHA-512" hashValue="nUyUnFjvsxv38yheN6J04jU1/Ns0g9/srHwqhbYehaJeMOhpGUuQZJx4+Zdrzt/cGO4B7Lt6bplpoGWCIsdE1w==" saltValue="jsEVCEq2GduQRh5JL0X9oA==" spinCount="100000" sheet="1" objects="1" scenarios="1"/>
  <mergeCells count="54">
    <mergeCell ref="C66:H66"/>
    <mergeCell ref="C58:H58"/>
    <mergeCell ref="C59:H59"/>
    <mergeCell ref="C81:H81"/>
    <mergeCell ref="C70:H70"/>
    <mergeCell ref="C71:H71"/>
    <mergeCell ref="C72:H72"/>
    <mergeCell ref="C73:H73"/>
    <mergeCell ref="C74:H74"/>
    <mergeCell ref="C75:H75"/>
    <mergeCell ref="C76:H76"/>
    <mergeCell ref="C77:H77"/>
    <mergeCell ref="C78:H78"/>
    <mergeCell ref="C79:H79"/>
    <mergeCell ref="C80:H80"/>
    <mergeCell ref="C67:H67"/>
    <mergeCell ref="C46:H46"/>
    <mergeCell ref="C47:H47"/>
    <mergeCell ref="C48:H48"/>
    <mergeCell ref="C52:H52"/>
    <mergeCell ref="C56:H56"/>
    <mergeCell ref="E39:H39"/>
    <mergeCell ref="C43:H43"/>
    <mergeCell ref="C42:H42"/>
    <mergeCell ref="C64:H64"/>
    <mergeCell ref="C65:H65"/>
    <mergeCell ref="C44:H44"/>
    <mergeCell ref="C53:H53"/>
    <mergeCell ref="C45:H45"/>
    <mergeCell ref="C51:H51"/>
    <mergeCell ref="C50:H50"/>
    <mergeCell ref="C61:H61"/>
    <mergeCell ref="C62:H62"/>
    <mergeCell ref="C63:H63"/>
    <mergeCell ref="C57:H57"/>
    <mergeCell ref="C49:H49"/>
    <mergeCell ref="C60:H60"/>
    <mergeCell ref="E34:F34"/>
    <mergeCell ref="G34:H34"/>
    <mergeCell ref="E36:H36"/>
    <mergeCell ref="E37:H37"/>
    <mergeCell ref="E38:H38"/>
    <mergeCell ref="E31:F31"/>
    <mergeCell ref="G31:H31"/>
    <mergeCell ref="E32:F32"/>
    <mergeCell ref="G32:H32"/>
    <mergeCell ref="E33:F33"/>
    <mergeCell ref="G33:H33"/>
    <mergeCell ref="C2:N2"/>
    <mergeCell ref="D27:E27"/>
    <mergeCell ref="E29:F29"/>
    <mergeCell ref="G29:H29"/>
    <mergeCell ref="E30:F30"/>
    <mergeCell ref="G30:H30"/>
  </mergeCells>
  <pageMargins left="0.73" right="0.65" top="0.39" bottom="0.41" header="0.28999999999999998"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8F79A-9BBA-410A-ACDD-76944F3F884B}">
  <sheetPr codeName="Blad2">
    <tabColor theme="0" tint="-0.14999847407452621"/>
  </sheetPr>
  <dimension ref="A1:BD320"/>
  <sheetViews>
    <sheetView zoomScale="80" zoomScaleNormal="80" workbookViewId="0">
      <selection activeCell="N54" sqref="N54"/>
    </sheetView>
  </sheetViews>
  <sheetFormatPr defaultColWidth="8.7265625" defaultRowHeight="14.5" x14ac:dyDescent="0.35"/>
  <cols>
    <col min="1" max="1" width="0.7265625" style="144" customWidth="1"/>
    <col min="2" max="2" width="28" style="144" customWidth="1"/>
    <col min="3" max="3" width="14.54296875" style="144" customWidth="1"/>
    <col min="4" max="4" width="15.453125" style="144" customWidth="1"/>
    <col min="5" max="5" width="17.54296875" style="144" customWidth="1"/>
    <col min="6" max="6" width="19.26953125" style="144" customWidth="1"/>
    <col min="7" max="7" width="13.26953125" style="144" customWidth="1"/>
    <col min="8" max="8" width="6.7265625" style="144" customWidth="1"/>
    <col min="9" max="9" width="18.54296875" style="144" customWidth="1"/>
    <col min="10" max="10" width="18.7265625" style="144" customWidth="1"/>
    <col min="11" max="11" width="5.54296875" style="144" customWidth="1"/>
    <col min="12" max="12" width="13.453125" style="144" customWidth="1"/>
    <col min="13" max="13" width="12.81640625" style="144" customWidth="1"/>
    <col min="14" max="14" width="14" style="144" customWidth="1"/>
    <col min="15" max="15" width="8.7265625" style="144"/>
    <col min="16" max="16" width="19.26953125" style="144" customWidth="1"/>
    <col min="17" max="18" width="8.7265625" style="144"/>
    <col min="19" max="19" width="13.453125" style="144" customWidth="1"/>
    <col min="20" max="20" width="23.453125" style="144" customWidth="1"/>
    <col min="21" max="21" width="8.7265625" style="144"/>
    <col min="22" max="22" width="14.7265625" style="144" customWidth="1"/>
    <col min="23" max="23" width="8.7265625" style="144"/>
    <col min="24" max="24" width="10.7265625" style="144" customWidth="1"/>
    <col min="25" max="16384" width="8.7265625" style="144"/>
  </cols>
  <sheetData>
    <row r="1" spans="1:48" ht="16.149999999999999" customHeight="1" x14ac:dyDescent="0.35">
      <c r="A1" s="4"/>
      <c r="B1" s="2"/>
      <c r="C1" s="2"/>
      <c r="D1" s="3"/>
      <c r="E1" s="3"/>
      <c r="F1" s="3"/>
      <c r="G1" s="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row>
    <row r="2" spans="1:48" ht="22.5" x14ac:dyDescent="0.4">
      <c r="A2" s="4"/>
      <c r="B2" s="81"/>
      <c r="C2" s="84" t="s">
        <v>256</v>
      </c>
      <c r="D2" s="81"/>
      <c r="E2" s="81"/>
      <c r="F2" s="3"/>
      <c r="G2" s="3"/>
      <c r="H2" s="143"/>
      <c r="I2" s="202"/>
      <c r="J2" s="203" t="s">
        <v>192</v>
      </c>
      <c r="K2" s="203"/>
      <c r="L2" s="143"/>
      <c r="M2" s="143"/>
      <c r="N2" s="143"/>
      <c r="O2" s="143"/>
      <c r="P2" s="143"/>
      <c r="Q2" s="143"/>
      <c r="R2" s="143"/>
      <c r="S2" s="147"/>
      <c r="T2" s="147"/>
      <c r="U2" s="147"/>
      <c r="V2" s="147"/>
      <c r="W2" s="147"/>
      <c r="X2" s="147"/>
      <c r="Y2" s="147"/>
      <c r="Z2" s="147"/>
      <c r="AA2" s="143"/>
      <c r="AB2" s="143"/>
      <c r="AC2" s="143"/>
      <c r="AD2" s="143"/>
      <c r="AE2" s="143"/>
      <c r="AF2" s="143"/>
      <c r="AG2" s="143"/>
      <c r="AH2" s="143"/>
      <c r="AI2" s="143"/>
      <c r="AJ2" s="143"/>
      <c r="AK2" s="143"/>
      <c r="AL2" s="143"/>
      <c r="AM2" s="143"/>
      <c r="AN2" s="143"/>
      <c r="AO2" s="143"/>
      <c r="AP2" s="143"/>
      <c r="AQ2" s="143"/>
      <c r="AR2" s="143"/>
      <c r="AS2" s="143"/>
      <c r="AT2" s="143"/>
      <c r="AU2" s="143"/>
      <c r="AV2" s="143"/>
    </row>
    <row r="3" spans="1:48" ht="18" x14ac:dyDescent="0.4">
      <c r="A3" s="4"/>
      <c r="B3" s="1"/>
      <c r="C3" s="2"/>
      <c r="D3" s="2"/>
      <c r="E3" s="3"/>
      <c r="F3" s="3"/>
      <c r="G3" s="3"/>
      <c r="H3" s="143"/>
      <c r="I3" s="143"/>
      <c r="J3" s="143"/>
      <c r="K3" s="143"/>
      <c r="L3" s="143"/>
      <c r="M3" s="143"/>
      <c r="N3" s="143"/>
      <c r="O3" s="143"/>
      <c r="P3" s="143"/>
      <c r="Q3" s="143"/>
      <c r="R3" s="143"/>
      <c r="S3" s="147"/>
      <c r="T3" s="147"/>
      <c r="U3" s="147"/>
      <c r="V3" s="147"/>
      <c r="W3" s="147"/>
      <c r="X3" s="147"/>
      <c r="Y3" s="147"/>
      <c r="Z3" s="147"/>
      <c r="AA3" s="143"/>
      <c r="AB3" s="143"/>
      <c r="AC3" s="143"/>
      <c r="AD3" s="143"/>
      <c r="AE3" s="143"/>
      <c r="AF3" s="143"/>
      <c r="AG3" s="143"/>
      <c r="AH3" s="143"/>
      <c r="AI3" s="143"/>
      <c r="AJ3" s="143"/>
      <c r="AK3" s="143"/>
      <c r="AL3" s="143"/>
      <c r="AM3" s="143"/>
      <c r="AN3" s="143"/>
      <c r="AO3" s="143"/>
      <c r="AP3" s="143"/>
      <c r="AQ3" s="143"/>
      <c r="AR3" s="143"/>
      <c r="AS3" s="143"/>
      <c r="AT3" s="143"/>
      <c r="AU3" s="143"/>
      <c r="AV3" s="143"/>
    </row>
    <row r="4" spans="1:48" ht="15" x14ac:dyDescent="0.4">
      <c r="A4" s="6"/>
      <c r="B4" s="18" t="s">
        <v>128</v>
      </c>
      <c r="C4" s="741"/>
      <c r="D4" s="742"/>
      <c r="E4" s="743"/>
      <c r="F4" s="3"/>
      <c r="G4" s="3"/>
      <c r="H4" s="143"/>
      <c r="I4" s="204" t="s">
        <v>155</v>
      </c>
      <c r="J4" s="64" t="str" cm="1">
        <f t="array" ref="J4">_xlfn.IFS(J6=0,"-",J6&gt;=10,"J",0=0,"N")</f>
        <v>-</v>
      </c>
      <c r="K4" s="147"/>
      <c r="L4" s="143"/>
      <c r="M4" s="143"/>
      <c r="N4" s="143"/>
      <c r="O4" s="143"/>
      <c r="P4" s="143"/>
      <c r="Q4" s="147"/>
      <c r="R4" s="147"/>
      <c r="S4" s="147"/>
      <c r="T4" s="147"/>
      <c r="U4" s="147"/>
      <c r="V4" s="147"/>
      <c r="W4" s="147"/>
      <c r="X4" s="147"/>
      <c r="Y4" s="147"/>
      <c r="Z4" s="147"/>
      <c r="AA4" s="143"/>
      <c r="AB4" s="143"/>
      <c r="AC4" s="143"/>
      <c r="AD4" s="143"/>
      <c r="AE4" s="143"/>
      <c r="AF4" s="143"/>
      <c r="AG4" s="143"/>
      <c r="AH4" s="143"/>
      <c r="AI4" s="143"/>
      <c r="AJ4" s="143"/>
      <c r="AK4" s="143"/>
      <c r="AL4" s="143"/>
      <c r="AM4" s="143"/>
      <c r="AN4" s="143"/>
      <c r="AO4" s="143"/>
      <c r="AP4" s="143"/>
      <c r="AQ4" s="143"/>
      <c r="AR4" s="143"/>
      <c r="AS4" s="143"/>
      <c r="AT4" s="143"/>
      <c r="AU4" s="143"/>
      <c r="AV4" s="143"/>
    </row>
    <row r="5" spans="1:48" ht="3.75" customHeight="1" x14ac:dyDescent="0.4">
      <c r="A5" s="6"/>
      <c r="B5" s="18"/>
      <c r="C5" s="205"/>
      <c r="D5" s="206"/>
      <c r="E5" s="206"/>
      <c r="F5" s="3"/>
      <c r="G5" s="3"/>
      <c r="H5" s="143"/>
      <c r="I5" s="148"/>
      <c r="J5" s="207"/>
      <c r="K5" s="147"/>
      <c r="L5" s="143"/>
      <c r="M5" s="143"/>
      <c r="N5" s="143"/>
      <c r="O5" s="143"/>
      <c r="P5" s="143"/>
      <c r="Q5" s="147"/>
      <c r="R5" s="147"/>
      <c r="S5" s="147"/>
      <c r="T5" s="147"/>
      <c r="U5" s="147"/>
      <c r="V5" s="147"/>
      <c r="W5" s="147"/>
      <c r="X5" s="147"/>
      <c r="Y5" s="147"/>
      <c r="Z5" s="147"/>
      <c r="AA5" s="143"/>
      <c r="AB5" s="143"/>
      <c r="AC5" s="143"/>
      <c r="AD5" s="143"/>
      <c r="AE5" s="143"/>
      <c r="AF5" s="143"/>
      <c r="AG5" s="143"/>
      <c r="AH5" s="143"/>
      <c r="AI5" s="143"/>
      <c r="AJ5" s="143"/>
      <c r="AK5" s="143"/>
      <c r="AL5" s="143"/>
      <c r="AM5" s="143"/>
      <c r="AN5" s="143"/>
      <c r="AO5" s="143"/>
      <c r="AP5" s="143"/>
      <c r="AQ5" s="143"/>
      <c r="AR5" s="143"/>
      <c r="AS5" s="143"/>
      <c r="AT5" s="143"/>
      <c r="AU5" s="143"/>
      <c r="AV5" s="143"/>
    </row>
    <row r="6" spans="1:48" ht="18" customHeight="1" x14ac:dyDescent="0.45">
      <c r="A6" s="6"/>
      <c r="B6" s="14" t="s">
        <v>16</v>
      </c>
      <c r="C6" s="741"/>
      <c r="D6" s="742"/>
      <c r="E6" s="743"/>
      <c r="F6" s="3"/>
      <c r="G6" s="10"/>
      <c r="H6" s="143"/>
      <c r="I6" s="208" t="s">
        <v>206</v>
      </c>
      <c r="J6" s="74"/>
      <c r="K6" s="209" t="s">
        <v>73</v>
      </c>
      <c r="L6" s="143"/>
      <c r="M6" s="143"/>
      <c r="N6" s="143"/>
      <c r="O6" s="143"/>
      <c r="P6" s="143"/>
      <c r="Q6" s="147"/>
      <c r="R6" s="147"/>
      <c r="S6" s="147"/>
      <c r="T6" s="147"/>
      <c r="U6" s="147"/>
      <c r="V6" s="147"/>
      <c r="W6" s="147"/>
      <c r="X6" s="147"/>
      <c r="Y6" s="147"/>
      <c r="Z6" s="147"/>
      <c r="AA6" s="143"/>
      <c r="AB6" s="143"/>
      <c r="AC6" s="143"/>
      <c r="AD6" s="143"/>
      <c r="AE6" s="143"/>
      <c r="AF6" s="143"/>
      <c r="AG6" s="143"/>
      <c r="AH6" s="143"/>
      <c r="AI6" s="143"/>
      <c r="AJ6" s="143"/>
      <c r="AK6" s="143"/>
      <c r="AL6" s="143"/>
      <c r="AM6" s="143"/>
      <c r="AN6" s="143"/>
      <c r="AO6" s="143"/>
      <c r="AP6" s="143"/>
      <c r="AQ6" s="143"/>
      <c r="AR6" s="143"/>
      <c r="AS6" s="143"/>
      <c r="AT6" s="143"/>
      <c r="AU6" s="143"/>
      <c r="AV6" s="143"/>
    </row>
    <row r="7" spans="1:48" ht="3" customHeight="1" x14ac:dyDescent="0.5">
      <c r="A7" s="6"/>
      <c r="B7" s="143"/>
      <c r="C7" s="210"/>
      <c r="D7" s="210"/>
      <c r="E7" s="210"/>
      <c r="F7" s="7"/>
      <c r="G7" s="7"/>
      <c r="H7" s="143" t="s">
        <v>12</v>
      </c>
      <c r="I7" s="143"/>
      <c r="J7" s="143"/>
      <c r="K7" s="143"/>
      <c r="L7" s="143"/>
      <c r="M7" s="143"/>
      <c r="N7" s="143"/>
      <c r="O7" s="143"/>
      <c r="P7" s="143"/>
      <c r="Q7" s="147"/>
      <c r="R7" s="147"/>
      <c r="S7" s="147"/>
      <c r="T7" s="147"/>
      <c r="U7" s="147"/>
      <c r="V7" s="147"/>
      <c r="W7" s="147"/>
      <c r="X7" s="147"/>
      <c r="Y7" s="147"/>
      <c r="Z7" s="147"/>
      <c r="AA7" s="143"/>
      <c r="AB7" s="143"/>
      <c r="AC7" s="143"/>
      <c r="AD7" s="143"/>
      <c r="AE7" s="143"/>
      <c r="AF7" s="143"/>
      <c r="AG7" s="143"/>
      <c r="AH7" s="143"/>
      <c r="AI7" s="143"/>
      <c r="AJ7" s="143"/>
      <c r="AK7" s="143"/>
      <c r="AL7" s="143"/>
      <c r="AM7" s="143"/>
      <c r="AN7" s="143"/>
      <c r="AO7" s="143"/>
      <c r="AP7" s="143"/>
      <c r="AQ7" s="143"/>
      <c r="AR7" s="143"/>
      <c r="AS7" s="143"/>
      <c r="AT7" s="143"/>
      <c r="AU7" s="143"/>
      <c r="AV7" s="143"/>
    </row>
    <row r="8" spans="1:48" ht="18" customHeight="1" x14ac:dyDescent="0.4">
      <c r="A8" s="6"/>
      <c r="B8" s="14" t="s">
        <v>41</v>
      </c>
      <c r="C8" s="741"/>
      <c r="D8" s="744"/>
      <c r="E8" s="745"/>
      <c r="F8" s="10" t="s">
        <v>39</v>
      </c>
      <c r="G8" s="52"/>
      <c r="H8" s="143"/>
      <c r="I8" s="143"/>
      <c r="J8" s="143"/>
      <c r="K8" s="143"/>
      <c r="L8" s="143"/>
      <c r="M8" s="143"/>
      <c r="N8" s="143"/>
      <c r="O8" s="143"/>
      <c r="P8" s="143"/>
      <c r="Q8" s="147"/>
      <c r="R8" s="147"/>
      <c r="S8" s="147"/>
      <c r="T8" s="147"/>
      <c r="U8" s="147"/>
      <c r="V8" s="147"/>
      <c r="W8" s="147"/>
      <c r="X8" s="147"/>
      <c r="Y8" s="147"/>
      <c r="Z8" s="147"/>
      <c r="AA8" s="143"/>
      <c r="AB8" s="143"/>
      <c r="AC8" s="143"/>
      <c r="AD8" s="143"/>
      <c r="AE8" s="143"/>
      <c r="AF8" s="143"/>
      <c r="AG8" s="143"/>
      <c r="AH8" s="143"/>
      <c r="AI8" s="143"/>
      <c r="AJ8" s="143"/>
      <c r="AK8" s="143"/>
      <c r="AL8" s="143"/>
      <c r="AM8" s="143"/>
      <c r="AN8" s="143"/>
      <c r="AO8" s="143"/>
      <c r="AP8" s="143"/>
      <c r="AQ8" s="143"/>
      <c r="AR8" s="143"/>
      <c r="AS8" s="143"/>
      <c r="AT8" s="143"/>
      <c r="AU8" s="143"/>
      <c r="AV8" s="143"/>
    </row>
    <row r="9" spans="1:48" ht="3" customHeight="1" x14ac:dyDescent="0.4">
      <c r="A9" s="6"/>
      <c r="B9" s="143"/>
      <c r="C9" s="210"/>
      <c r="D9" s="210"/>
      <c r="E9" s="210"/>
      <c r="F9" s="5"/>
      <c r="G9" s="53"/>
      <c r="H9" s="143"/>
      <c r="I9" s="143"/>
      <c r="J9" s="143"/>
      <c r="K9" s="143"/>
      <c r="L9" s="143"/>
      <c r="M9" s="143"/>
      <c r="N9" s="143"/>
      <c r="O9" s="143"/>
      <c r="P9" s="143"/>
      <c r="Q9" s="147"/>
      <c r="R9" s="147"/>
      <c r="S9" s="147"/>
      <c r="T9" s="147"/>
      <c r="U9" s="147"/>
      <c r="V9" s="147"/>
      <c r="W9" s="147"/>
      <c r="X9" s="147"/>
      <c r="Y9" s="147"/>
      <c r="Z9" s="147"/>
      <c r="AA9" s="143"/>
      <c r="AB9" s="143"/>
      <c r="AC9" s="143"/>
      <c r="AD9" s="143"/>
      <c r="AE9" s="143"/>
      <c r="AF9" s="143"/>
      <c r="AG9" s="143"/>
      <c r="AH9" s="143"/>
      <c r="AI9" s="143"/>
      <c r="AJ9" s="143"/>
      <c r="AK9" s="143"/>
      <c r="AL9" s="143"/>
      <c r="AM9" s="143"/>
      <c r="AN9" s="143"/>
      <c r="AO9" s="143"/>
      <c r="AP9" s="143"/>
      <c r="AQ9" s="143"/>
      <c r="AR9" s="143"/>
      <c r="AS9" s="143"/>
      <c r="AT9" s="143"/>
      <c r="AU9" s="143"/>
      <c r="AV9" s="143"/>
    </row>
    <row r="10" spans="1:48" ht="17.25" customHeight="1" x14ac:dyDescent="0.4">
      <c r="A10" s="6"/>
      <c r="B10" s="143" t="s">
        <v>159</v>
      </c>
      <c r="C10" s="746"/>
      <c r="D10" s="747"/>
      <c r="E10" s="748"/>
      <c r="F10" s="143"/>
      <c r="G10" s="143"/>
      <c r="H10" s="143"/>
      <c r="I10" s="211" t="s">
        <v>3</v>
      </c>
      <c r="J10" s="212"/>
      <c r="K10" s="212"/>
      <c r="L10" s="212"/>
      <c r="M10" s="212"/>
      <c r="N10" s="212"/>
      <c r="O10" s="212"/>
      <c r="P10" s="143"/>
      <c r="Q10" s="147"/>
      <c r="R10" s="147"/>
      <c r="S10" s="147"/>
      <c r="T10" s="147"/>
      <c r="U10" s="147"/>
      <c r="V10" s="147"/>
      <c r="W10" s="147"/>
      <c r="X10" s="147"/>
      <c r="Y10" s="147"/>
      <c r="Z10" s="147"/>
      <c r="AA10" s="213"/>
      <c r="AB10" s="213"/>
      <c r="AC10" s="213"/>
      <c r="AD10" s="143"/>
      <c r="AE10" s="143"/>
      <c r="AF10" s="143"/>
      <c r="AG10" s="143"/>
      <c r="AH10" s="143"/>
      <c r="AI10" s="143"/>
      <c r="AJ10" s="143"/>
      <c r="AK10" s="143"/>
      <c r="AL10" s="143"/>
      <c r="AM10" s="143"/>
      <c r="AN10" s="143"/>
      <c r="AO10" s="143"/>
      <c r="AP10" s="143"/>
      <c r="AQ10" s="143"/>
      <c r="AR10" s="143"/>
      <c r="AS10" s="143"/>
      <c r="AT10" s="143"/>
      <c r="AU10" s="143"/>
      <c r="AV10" s="143"/>
    </row>
    <row r="11" spans="1:48" ht="16.5" customHeight="1" x14ac:dyDescent="0.4">
      <c r="A11" s="6"/>
      <c r="B11" s="14"/>
      <c r="C11" s="15"/>
      <c r="D11" s="15"/>
      <c r="E11" s="15"/>
      <c r="F11" s="5"/>
      <c r="G11" s="53"/>
      <c r="H11" s="143"/>
      <c r="I11" s="211"/>
      <c r="J11" s="212"/>
      <c r="K11" s="212"/>
      <c r="L11" s="212"/>
      <c r="M11" s="212"/>
      <c r="N11" s="212"/>
      <c r="O11" s="212"/>
      <c r="P11" s="143"/>
      <c r="Q11" s="147"/>
      <c r="R11" s="147"/>
      <c r="S11" s="147"/>
      <c r="T11" s="147"/>
      <c r="U11" s="147"/>
      <c r="V11" s="147"/>
      <c r="W11" s="147"/>
      <c r="X11" s="147"/>
      <c r="Y11" s="147"/>
      <c r="Z11" s="147"/>
      <c r="AA11" s="213"/>
      <c r="AB11" s="213"/>
      <c r="AC11" s="213"/>
      <c r="AD11" s="143"/>
      <c r="AE11" s="143"/>
      <c r="AF11" s="143"/>
      <c r="AG11" s="143"/>
      <c r="AH11" s="143"/>
      <c r="AI11" s="143"/>
      <c r="AJ11" s="143"/>
      <c r="AK11" s="143"/>
      <c r="AL11" s="143"/>
      <c r="AM11" s="143"/>
      <c r="AN11" s="143"/>
      <c r="AO11" s="143"/>
      <c r="AP11" s="143"/>
      <c r="AQ11" s="143"/>
      <c r="AR11" s="143"/>
      <c r="AS11" s="143"/>
      <c r="AT11" s="143"/>
      <c r="AU11" s="143"/>
      <c r="AV11" s="143"/>
    </row>
    <row r="12" spans="1:48" ht="18" customHeight="1" x14ac:dyDescent="0.4">
      <c r="A12" s="6"/>
      <c r="B12" s="18" t="s">
        <v>1</v>
      </c>
      <c r="C12" s="741"/>
      <c r="D12" s="744"/>
      <c r="E12" s="745"/>
      <c r="F12" s="15" t="s">
        <v>15</v>
      </c>
      <c r="G12" s="52"/>
      <c r="H12" s="143"/>
      <c r="I12" s="211"/>
      <c r="J12" s="212"/>
      <c r="K12" s="214" t="s">
        <v>223</v>
      </c>
      <c r="L12" s="102"/>
      <c r="M12" s="214" t="s">
        <v>222</v>
      </c>
      <c r="N12" s="102"/>
      <c r="O12" s="215"/>
      <c r="P12" s="147"/>
      <c r="Q12" s="147"/>
      <c r="R12" s="147"/>
      <c r="S12" s="147"/>
      <c r="T12" s="147"/>
      <c r="U12" s="147"/>
      <c r="V12" s="147"/>
      <c r="W12" s="147"/>
      <c r="X12" s="147"/>
      <c r="Y12" s="147"/>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row>
    <row r="13" spans="1:48" ht="17.25" customHeight="1" x14ac:dyDescent="0.4">
      <c r="A13" s="6"/>
      <c r="B13" s="12" t="s">
        <v>18</v>
      </c>
      <c r="C13" s="741"/>
      <c r="D13" s="744"/>
      <c r="E13" s="745"/>
      <c r="F13" s="15"/>
      <c r="G13" s="53"/>
      <c r="H13" s="143"/>
      <c r="I13" s="211"/>
      <c r="J13" s="212"/>
      <c r="K13" s="212"/>
      <c r="L13" s="212"/>
      <c r="M13" s="210"/>
      <c r="N13" s="215"/>
      <c r="O13" s="215"/>
      <c r="P13" s="147"/>
      <c r="Q13" s="147"/>
      <c r="R13" s="147"/>
      <c r="S13" s="147"/>
      <c r="T13" s="147"/>
      <c r="U13" s="147"/>
      <c r="V13" s="147"/>
      <c r="W13" s="147"/>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row>
    <row r="14" spans="1:48" ht="17.25" customHeight="1" x14ac:dyDescent="0.4">
      <c r="A14" s="6"/>
      <c r="B14" s="12" t="s">
        <v>19</v>
      </c>
      <c r="C14" s="741"/>
      <c r="D14" s="744"/>
      <c r="E14" s="745"/>
      <c r="F14" s="15" t="s">
        <v>129</v>
      </c>
      <c r="G14" s="50"/>
      <c r="H14" s="143"/>
      <c r="I14" s="143"/>
      <c r="J14" s="212"/>
      <c r="K14" s="214" t="s">
        <v>217</v>
      </c>
      <c r="L14" s="102"/>
      <c r="M14" s="210"/>
      <c r="N14" s="215"/>
      <c r="O14" s="215"/>
      <c r="P14" s="143"/>
      <c r="Q14" s="147"/>
      <c r="R14" s="147"/>
      <c r="S14" s="147"/>
      <c r="T14" s="147"/>
      <c r="U14" s="147"/>
      <c r="V14" s="147"/>
      <c r="W14" s="147"/>
      <c r="X14" s="147"/>
      <c r="Y14" s="147"/>
      <c r="Z14" s="147"/>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row>
    <row r="15" spans="1:48" ht="18" customHeight="1" x14ac:dyDescent="0.4">
      <c r="A15" s="6"/>
      <c r="B15" s="12" t="s">
        <v>240</v>
      </c>
      <c r="C15" s="758"/>
      <c r="D15" s="742"/>
      <c r="E15" s="743"/>
      <c r="F15" s="15"/>
      <c r="G15" s="53"/>
      <c r="H15" s="143"/>
      <c r="I15" s="143"/>
      <c r="J15" s="216"/>
      <c r="K15" s="214"/>
      <c r="L15" s="215"/>
      <c r="M15" s="210"/>
      <c r="N15" s="215"/>
      <c r="O15" s="215"/>
      <c r="P15" s="143"/>
      <c r="Q15" s="147"/>
      <c r="R15" s="147"/>
      <c r="S15" s="147"/>
      <c r="T15" s="147"/>
      <c r="U15" s="147"/>
      <c r="V15" s="147"/>
      <c r="W15" s="147"/>
      <c r="X15" s="147"/>
      <c r="Y15" s="147"/>
      <c r="Z15" s="147"/>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row>
    <row r="16" spans="1:48" ht="17.25" customHeight="1" x14ac:dyDescent="0.4">
      <c r="A16" s="6"/>
      <c r="B16" s="10"/>
      <c r="C16" s="15"/>
      <c r="D16" s="15"/>
      <c r="E16" s="15"/>
      <c r="F16" s="15"/>
      <c r="G16" s="53"/>
      <c r="H16" s="143"/>
      <c r="I16" s="211"/>
      <c r="J16" s="212"/>
      <c r="K16" s="214"/>
      <c r="L16" s="210"/>
      <c r="M16" s="210"/>
      <c r="N16" s="215"/>
      <c r="O16" s="215"/>
      <c r="P16" s="143"/>
      <c r="Q16" s="147"/>
      <c r="R16" s="147"/>
      <c r="S16" s="147"/>
      <c r="T16" s="147"/>
      <c r="U16" s="147"/>
      <c r="V16" s="147"/>
      <c r="W16" s="147"/>
      <c r="X16" s="147"/>
      <c r="Y16" s="147"/>
      <c r="Z16" s="147"/>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row>
    <row r="17" spans="1:56" ht="18" customHeight="1" x14ac:dyDescent="0.4">
      <c r="A17" s="6"/>
      <c r="B17" s="18" t="s">
        <v>0</v>
      </c>
      <c r="C17" s="756"/>
      <c r="D17" s="759"/>
      <c r="E17" s="760"/>
      <c r="F17" s="15" t="s">
        <v>15</v>
      </c>
      <c r="G17" s="52"/>
      <c r="H17" s="143"/>
      <c r="I17" s="211"/>
      <c r="J17" s="212"/>
      <c r="K17" s="212"/>
      <c r="L17" s="212"/>
      <c r="M17" s="212"/>
      <c r="N17" s="212"/>
      <c r="O17" s="215"/>
      <c r="P17" s="143"/>
      <c r="Q17" s="147"/>
      <c r="R17" s="209"/>
      <c r="S17" s="147"/>
      <c r="T17" s="147"/>
      <c r="U17" s="147"/>
      <c r="V17" s="147"/>
      <c r="W17" s="147"/>
      <c r="X17" s="147"/>
      <c r="Y17" s="147"/>
      <c r="Z17" s="147"/>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row>
    <row r="18" spans="1:56" ht="17.25" customHeight="1" x14ac:dyDescent="0.4">
      <c r="A18" s="6"/>
      <c r="B18" s="6" t="s">
        <v>18</v>
      </c>
      <c r="C18" s="756"/>
      <c r="D18" s="759"/>
      <c r="E18" s="760"/>
      <c r="F18" s="15"/>
      <c r="G18" s="5"/>
      <c r="H18" s="143"/>
      <c r="I18" s="211"/>
      <c r="J18" s="212"/>
      <c r="K18" s="212"/>
      <c r="L18" s="212"/>
      <c r="M18" s="212"/>
      <c r="N18" s="212"/>
      <c r="O18" s="215"/>
      <c r="P18" s="143"/>
      <c r="Q18" s="147"/>
      <c r="R18" s="217"/>
      <c r="S18" s="147"/>
      <c r="T18" s="147"/>
      <c r="U18" s="147"/>
      <c r="V18" s="147"/>
      <c r="W18" s="147"/>
      <c r="X18" s="147"/>
      <c r="Y18" s="147"/>
      <c r="Z18" s="147"/>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row>
    <row r="19" spans="1:56" ht="18" customHeight="1" x14ac:dyDescent="0.4">
      <c r="A19" s="6"/>
      <c r="B19" s="6" t="s">
        <v>19</v>
      </c>
      <c r="C19" s="752"/>
      <c r="D19" s="753"/>
      <c r="E19" s="754"/>
      <c r="F19" s="15" t="s">
        <v>129</v>
      </c>
      <c r="G19" s="61"/>
      <c r="H19" s="143"/>
      <c r="I19" s="211" t="s">
        <v>22</v>
      </c>
      <c r="J19" s="212"/>
      <c r="K19" s="212"/>
      <c r="L19" s="212"/>
      <c r="M19" s="212"/>
      <c r="N19" s="212"/>
      <c r="O19" s="212"/>
      <c r="P19" s="143"/>
      <c r="Q19" s="147"/>
      <c r="R19" s="147"/>
      <c r="S19" s="147"/>
      <c r="T19" s="147"/>
      <c r="U19" s="147"/>
      <c r="V19" s="147"/>
      <c r="W19" s="147"/>
      <c r="X19" s="147"/>
      <c r="Y19" s="147"/>
      <c r="Z19" s="147"/>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row>
    <row r="20" spans="1:56" ht="18" customHeight="1" x14ac:dyDescent="0.4">
      <c r="A20" s="6"/>
      <c r="B20" s="6" t="s">
        <v>240</v>
      </c>
      <c r="C20" s="752"/>
      <c r="D20" s="753"/>
      <c r="E20" s="754"/>
      <c r="F20" s="5"/>
      <c r="G20" s="5"/>
      <c r="H20" s="143"/>
      <c r="I20" s="211"/>
      <c r="J20" s="212"/>
      <c r="K20" s="212"/>
      <c r="L20" s="212"/>
      <c r="M20" s="212"/>
      <c r="N20" s="212"/>
      <c r="O20" s="212"/>
      <c r="P20" s="143"/>
      <c r="Q20" s="147"/>
      <c r="R20" s="147"/>
      <c r="S20" s="147"/>
      <c r="T20" s="147"/>
      <c r="U20" s="147"/>
      <c r="V20" s="147"/>
      <c r="W20" s="147"/>
      <c r="X20" s="147"/>
      <c r="Y20" s="147"/>
      <c r="Z20" s="147"/>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row>
    <row r="21" spans="1:56" ht="3" customHeight="1" x14ac:dyDescent="0.4">
      <c r="A21" s="6"/>
      <c r="B21" s="6"/>
      <c r="C21" s="6"/>
      <c r="D21" s="6"/>
      <c r="E21" s="10"/>
      <c r="F21" s="10"/>
      <c r="G21" s="5"/>
      <c r="H21" s="143"/>
      <c r="I21" s="211"/>
      <c r="J21" s="212"/>
      <c r="K21" s="212"/>
      <c r="L21" s="212"/>
      <c r="M21" s="212"/>
      <c r="N21" s="212"/>
      <c r="O21" s="212"/>
      <c r="P21" s="143"/>
      <c r="Q21" s="147"/>
      <c r="R21" s="147"/>
      <c r="S21" s="147"/>
      <c r="T21" s="147"/>
      <c r="U21" s="147"/>
      <c r="V21" s="147"/>
      <c r="W21" s="147"/>
      <c r="X21" s="147"/>
      <c r="Y21" s="147"/>
      <c r="Z21" s="147"/>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row>
    <row r="22" spans="1:56" ht="18" customHeight="1" x14ac:dyDescent="0.4">
      <c r="A22" s="4"/>
      <c r="B22" s="18" t="s">
        <v>152</v>
      </c>
      <c r="C22" s="6"/>
      <c r="D22" s="6"/>
      <c r="E22" s="10"/>
      <c r="F22" s="10"/>
      <c r="G22" s="5"/>
      <c r="H22" s="143"/>
      <c r="I22" s="211"/>
      <c r="J22" s="212"/>
      <c r="K22" s="212"/>
      <c r="L22" s="212"/>
      <c r="M22" s="212"/>
      <c r="N22" s="212"/>
      <c r="O22" s="212"/>
      <c r="P22" s="143"/>
      <c r="Q22" s="147"/>
      <c r="R22" s="147"/>
      <c r="S22" s="147"/>
      <c r="T22" s="147"/>
      <c r="U22" s="147"/>
      <c r="V22" s="147"/>
      <c r="W22" s="147"/>
      <c r="X22" s="147"/>
      <c r="Y22" s="147"/>
      <c r="Z22" s="147"/>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row>
    <row r="23" spans="1:56" ht="18" customHeight="1" x14ac:dyDescent="0.5">
      <c r="A23" s="4"/>
      <c r="B23" s="14" t="s">
        <v>148</v>
      </c>
      <c r="C23" s="752"/>
      <c r="D23" s="755"/>
      <c r="E23" s="10" t="s">
        <v>151</v>
      </c>
      <c r="F23" s="64">
        <f>F26+F27+F28+F29</f>
        <v>0</v>
      </c>
      <c r="G23" s="12" t="s">
        <v>54</v>
      </c>
      <c r="H23" s="143"/>
      <c r="I23" s="211" t="s">
        <v>179</v>
      </c>
      <c r="J23" s="212"/>
      <c r="K23" s="212"/>
      <c r="L23" s="212"/>
      <c r="M23" s="212"/>
      <c r="N23" s="212"/>
      <c r="O23" s="212"/>
      <c r="P23" s="143"/>
      <c r="Q23" s="147"/>
      <c r="R23" s="147"/>
      <c r="S23" s="147"/>
      <c r="T23" s="147"/>
      <c r="U23" s="147"/>
      <c r="V23" s="147"/>
      <c r="W23" s="147"/>
      <c r="X23" s="147"/>
      <c r="Y23" s="147"/>
      <c r="Z23" s="147"/>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row>
    <row r="24" spans="1:56" ht="18" customHeight="1" x14ac:dyDescent="0.4">
      <c r="A24" s="4"/>
      <c r="B24" s="143"/>
      <c r="C24" s="205"/>
      <c r="D24" s="218"/>
      <c r="E24" s="10"/>
      <c r="F24" s="136"/>
      <c r="G24" s="12"/>
      <c r="H24" s="143"/>
      <c r="I24" s="211"/>
      <c r="J24" s="212"/>
      <c r="K24" s="212"/>
      <c r="L24" s="212"/>
      <c r="M24" s="212"/>
      <c r="N24" s="212"/>
      <c r="O24" s="212"/>
      <c r="P24" s="143"/>
      <c r="Q24" s="147"/>
      <c r="R24" s="147"/>
      <c r="S24" s="147"/>
      <c r="T24" s="147"/>
      <c r="U24" s="147"/>
      <c r="V24" s="147"/>
      <c r="W24" s="147"/>
      <c r="X24" s="147"/>
      <c r="Y24" s="147"/>
      <c r="Z24" s="147"/>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row>
    <row r="25" spans="1:56" ht="18" customHeight="1" x14ac:dyDescent="0.4">
      <c r="A25" s="4"/>
      <c r="B25" s="135" t="s">
        <v>288</v>
      </c>
      <c r="C25" s="57" t="s">
        <v>294</v>
      </c>
      <c r="D25" s="57"/>
      <c r="E25" s="53" t="s">
        <v>289</v>
      </c>
      <c r="F25" s="53" t="s">
        <v>290</v>
      </c>
      <c r="G25" s="4"/>
      <c r="H25" s="143"/>
      <c r="I25" s="211"/>
      <c r="J25" s="212"/>
      <c r="K25" s="214" t="s">
        <v>223</v>
      </c>
      <c r="L25" s="102"/>
      <c r="M25" s="214" t="s">
        <v>222</v>
      </c>
      <c r="N25" s="102"/>
      <c r="O25" s="212"/>
      <c r="P25" s="143"/>
      <c r="Q25" s="147"/>
      <c r="R25" s="147"/>
      <c r="S25" s="147"/>
      <c r="T25" s="147"/>
      <c r="U25" s="147"/>
      <c r="V25" s="147"/>
      <c r="W25" s="147"/>
      <c r="X25" s="147"/>
      <c r="Y25" s="147"/>
      <c r="Z25" s="147"/>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row>
    <row r="26" spans="1:56" ht="18" customHeight="1" x14ac:dyDescent="0.4">
      <c r="A26" s="4"/>
      <c r="B26" s="15" t="s">
        <v>292</v>
      </c>
      <c r="C26" s="756"/>
      <c r="D26" s="757"/>
      <c r="E26" s="299"/>
      <c r="F26" s="298"/>
      <c r="G26" s="12" t="s">
        <v>291</v>
      </c>
      <c r="H26" s="143"/>
      <c r="I26" s="211"/>
      <c r="J26" s="212"/>
      <c r="K26" s="214"/>
      <c r="L26" s="212"/>
      <c r="M26" s="212"/>
      <c r="N26" s="210"/>
      <c r="O26" s="215"/>
      <c r="P26" s="147"/>
      <c r="Q26" s="147"/>
      <c r="R26" s="147"/>
      <c r="S26" s="147"/>
      <c r="T26" s="147"/>
      <c r="U26" s="147"/>
      <c r="V26" s="147"/>
      <c r="W26" s="147"/>
      <c r="X26" s="147"/>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row>
    <row r="27" spans="1:56" ht="18" customHeight="1" x14ac:dyDescent="0.4">
      <c r="A27" s="4"/>
      <c r="B27" s="148" t="s">
        <v>286</v>
      </c>
      <c r="C27" s="752"/>
      <c r="D27" s="755"/>
      <c r="E27" s="299"/>
      <c r="F27" s="298"/>
      <c r="G27" s="12" t="s">
        <v>291</v>
      </c>
      <c r="H27" s="143"/>
      <c r="I27" s="211"/>
      <c r="J27" s="212"/>
      <c r="K27" s="214" t="s">
        <v>217</v>
      </c>
      <c r="L27" s="102"/>
      <c r="M27" s="212"/>
      <c r="N27" s="210"/>
      <c r="O27" s="212"/>
      <c r="P27" s="143"/>
      <c r="Q27" s="143"/>
      <c r="R27" s="143"/>
      <c r="S27" s="147"/>
      <c r="T27" s="147"/>
      <c r="U27" s="147"/>
      <c r="V27" s="147"/>
      <c r="W27" s="147"/>
      <c r="X27" s="147"/>
      <c r="Y27" s="147"/>
      <c r="Z27" s="147"/>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row>
    <row r="28" spans="1:56" ht="18" customHeight="1" x14ac:dyDescent="0.4">
      <c r="A28" s="4"/>
      <c r="B28" s="15" t="s">
        <v>149</v>
      </c>
      <c r="C28" s="752"/>
      <c r="D28" s="755"/>
      <c r="E28" s="299"/>
      <c r="F28" s="298"/>
      <c r="G28" s="12" t="s">
        <v>291</v>
      </c>
      <c r="H28" s="143"/>
      <c r="I28" s="211"/>
      <c r="J28" s="219"/>
      <c r="K28" s="214"/>
      <c r="L28" s="212"/>
      <c r="M28" s="212"/>
      <c r="N28" s="210"/>
      <c r="O28" s="212"/>
      <c r="P28" s="143"/>
      <c r="Q28" s="143"/>
      <c r="R28" s="143"/>
      <c r="S28" s="147"/>
      <c r="T28" s="147"/>
      <c r="U28" s="147"/>
      <c r="V28" s="147"/>
      <c r="W28" s="147"/>
      <c r="X28" s="147"/>
      <c r="Y28" s="147"/>
      <c r="Z28" s="147"/>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row>
    <row r="29" spans="1:56" ht="18" customHeight="1" x14ac:dyDescent="0.4">
      <c r="A29" s="4"/>
      <c r="B29" s="15" t="s">
        <v>150</v>
      </c>
      <c r="C29" s="752"/>
      <c r="D29" s="755"/>
      <c r="E29" s="299"/>
      <c r="F29" s="298"/>
      <c r="G29" s="12" t="s">
        <v>291</v>
      </c>
      <c r="H29" s="143"/>
      <c r="I29" s="211"/>
      <c r="J29" s="212"/>
      <c r="K29" s="214"/>
      <c r="L29" s="210"/>
      <c r="M29" s="212"/>
      <c r="N29" s="143"/>
      <c r="O29" s="212"/>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row>
    <row r="30" spans="1:56" ht="3.75" customHeight="1" x14ac:dyDescent="0.4">
      <c r="A30" s="4"/>
      <c r="B30" s="15"/>
      <c r="C30" s="15"/>
      <c r="D30" s="15"/>
      <c r="E30" s="15"/>
      <c r="F30" s="15"/>
      <c r="G30" s="12"/>
      <c r="H30" s="143"/>
      <c r="I30" s="211"/>
      <c r="J30" s="220"/>
      <c r="K30" s="220"/>
      <c r="L30" s="143"/>
      <c r="M30" s="143"/>
      <c r="N30" s="143"/>
      <c r="O30" s="221"/>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row>
    <row r="31" spans="1:56" ht="18" customHeight="1" x14ac:dyDescent="0.4">
      <c r="A31" s="4"/>
      <c r="B31" s="14" t="s">
        <v>153</v>
      </c>
      <c r="C31" s="752"/>
      <c r="D31" s="717"/>
      <c r="E31" s="299"/>
      <c r="F31" s="298"/>
      <c r="G31" s="12" t="s">
        <v>154</v>
      </c>
      <c r="H31" s="143"/>
      <c r="I31" s="211"/>
      <c r="J31" s="143"/>
      <c r="K31" s="220" t="s">
        <v>178</v>
      </c>
      <c r="L31" s="235"/>
      <c r="M31" s="143"/>
      <c r="N31" s="209"/>
      <c r="O31" s="221"/>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row>
    <row r="32" spans="1:56" ht="15" x14ac:dyDescent="0.4">
      <c r="A32" s="4"/>
      <c r="B32" s="15"/>
      <c r="C32" s="15"/>
      <c r="D32" s="15"/>
      <c r="E32" s="15"/>
      <c r="F32" s="15"/>
      <c r="G32" s="12"/>
      <c r="H32" s="143"/>
      <c r="I32" s="143"/>
      <c r="J32" s="209"/>
      <c r="K32" s="209"/>
      <c r="L32" s="209"/>
      <c r="M32" s="209"/>
      <c r="N32" s="221"/>
      <c r="O32" s="221"/>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232"/>
      <c r="AX32" s="232"/>
      <c r="AY32" s="232"/>
      <c r="AZ32" s="232"/>
      <c r="BA32" s="232"/>
      <c r="BB32" s="232"/>
      <c r="BC32" s="232"/>
      <c r="BD32" s="232"/>
    </row>
    <row r="33" spans="1:56" ht="15" x14ac:dyDescent="0.4">
      <c r="A33" s="17"/>
      <c r="B33" s="147"/>
      <c r="C33" s="148"/>
      <c r="D33" s="143"/>
      <c r="E33" s="147"/>
      <c r="F33" s="148"/>
      <c r="G33" s="147"/>
      <c r="H33" s="147"/>
      <c r="I33" s="211" t="s">
        <v>4</v>
      </c>
      <c r="J33" s="209"/>
      <c r="K33" s="209"/>
      <c r="L33" s="209"/>
      <c r="M33" s="221"/>
      <c r="N33" s="221"/>
      <c r="O33" s="209"/>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232"/>
      <c r="AX33" s="232"/>
      <c r="AY33" s="232"/>
      <c r="AZ33" s="232"/>
      <c r="BA33" s="232"/>
      <c r="BB33" s="232"/>
      <c r="BC33" s="232"/>
      <c r="BD33" s="232"/>
    </row>
    <row r="34" spans="1:56" ht="18" customHeight="1" x14ac:dyDescent="0.4">
      <c r="A34" s="4"/>
      <c r="B34" s="14" t="s">
        <v>40</v>
      </c>
      <c r="C34" s="6"/>
      <c r="D34" s="749"/>
      <c r="E34" s="750"/>
      <c r="F34" s="751"/>
      <c r="G34" s="5"/>
      <c r="H34" s="143"/>
      <c r="I34" s="143"/>
      <c r="J34" s="209"/>
      <c r="K34" s="209"/>
      <c r="L34" s="209"/>
      <c r="M34" s="221"/>
      <c r="N34" s="221"/>
      <c r="O34" s="221"/>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232"/>
      <c r="AX34" s="232"/>
      <c r="AY34" s="232"/>
      <c r="AZ34" s="232"/>
      <c r="BA34" s="232"/>
      <c r="BB34" s="232"/>
      <c r="BC34" s="232"/>
      <c r="BD34" s="232"/>
    </row>
    <row r="35" spans="1:56" ht="3.75" customHeight="1" x14ac:dyDescent="0.4">
      <c r="A35" s="4"/>
      <c r="B35" s="14"/>
      <c r="C35" s="6"/>
      <c r="D35" s="6"/>
      <c r="E35" s="6"/>
      <c r="F35" s="6"/>
      <c r="G35" s="5"/>
      <c r="H35" s="143"/>
      <c r="I35" s="211"/>
      <c r="J35" s="209"/>
      <c r="K35" s="209"/>
      <c r="L35" s="212"/>
      <c r="M35" s="221"/>
      <c r="N35" s="212"/>
      <c r="O35" s="221"/>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232"/>
      <c r="AX35" s="232"/>
      <c r="AY35" s="232"/>
      <c r="AZ35" s="232"/>
      <c r="BA35" s="232"/>
      <c r="BB35" s="232"/>
      <c r="BC35" s="232"/>
      <c r="BD35" s="232"/>
    </row>
    <row r="36" spans="1:56" ht="17.25" customHeight="1" x14ac:dyDescent="0.4">
      <c r="A36" s="4"/>
      <c r="B36" s="14" t="s">
        <v>11</v>
      </c>
      <c r="C36" s="6"/>
      <c r="D36" s="749"/>
      <c r="E36" s="750"/>
      <c r="F36" s="751"/>
      <c r="G36" s="5"/>
      <c r="H36" s="143"/>
      <c r="I36" s="143"/>
      <c r="J36" s="209"/>
      <c r="K36" s="220" t="s">
        <v>65</v>
      </c>
      <c r="L36" s="102"/>
      <c r="M36" s="214" t="s">
        <v>66</v>
      </c>
      <c r="N36" s="102"/>
      <c r="O36" s="221"/>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232"/>
      <c r="AX36" s="232"/>
      <c r="AY36" s="232"/>
      <c r="AZ36" s="232"/>
      <c r="BA36" s="232"/>
      <c r="BB36" s="232"/>
      <c r="BC36" s="232"/>
      <c r="BD36" s="232"/>
    </row>
    <row r="37" spans="1:56" ht="3.75" customHeight="1" x14ac:dyDescent="0.4">
      <c r="A37" s="4"/>
      <c r="B37" s="14"/>
      <c r="C37" s="6"/>
      <c r="D37" s="6"/>
      <c r="E37" s="6"/>
      <c r="F37" s="6"/>
      <c r="G37" s="5"/>
      <c r="H37" s="143"/>
      <c r="I37" s="147"/>
      <c r="J37" s="209"/>
      <c r="K37" s="220" t="s">
        <v>65</v>
      </c>
      <c r="L37" s="212"/>
      <c r="M37" s="220" t="s">
        <v>66</v>
      </c>
      <c r="N37" s="212"/>
      <c r="O37" s="221"/>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232"/>
      <c r="AX37" s="232"/>
      <c r="AY37" s="232"/>
      <c r="AZ37" s="232"/>
      <c r="BA37" s="232"/>
      <c r="BB37" s="232"/>
      <c r="BC37" s="232"/>
      <c r="BD37" s="232"/>
    </row>
    <row r="38" spans="1:56" ht="17.25" customHeight="1" x14ac:dyDescent="0.4">
      <c r="A38" s="4"/>
      <c r="B38" s="14" t="s">
        <v>17</v>
      </c>
      <c r="C38" s="6"/>
      <c r="D38" s="749"/>
      <c r="E38" s="750"/>
      <c r="F38" s="751"/>
      <c r="G38" s="5"/>
      <c r="H38" s="143"/>
      <c r="I38" s="211"/>
      <c r="J38" s="209"/>
      <c r="K38" s="209"/>
      <c r="L38" s="209"/>
      <c r="M38" s="222"/>
      <c r="N38" s="221"/>
      <c r="O38" s="221"/>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232"/>
      <c r="AX38" s="232"/>
      <c r="AY38" s="232"/>
      <c r="AZ38" s="232"/>
      <c r="BA38" s="232"/>
      <c r="BB38" s="232"/>
      <c r="BC38" s="232"/>
      <c r="BD38" s="232"/>
    </row>
    <row r="39" spans="1:56" ht="16" x14ac:dyDescent="0.4">
      <c r="A39" s="4"/>
      <c r="B39" s="14"/>
      <c r="C39" s="6"/>
      <c r="D39" s="6"/>
      <c r="E39" s="6"/>
      <c r="F39" s="6"/>
      <c r="G39" s="5"/>
      <c r="H39" s="143"/>
      <c r="I39" s="211" t="s">
        <v>207</v>
      </c>
      <c r="J39" s="223" t="s">
        <v>105</v>
      </c>
      <c r="K39" s="209"/>
      <c r="L39" s="93"/>
      <c r="M39" s="209" t="s">
        <v>208</v>
      </c>
      <c r="N39" s="221"/>
      <c r="O39" s="221"/>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232"/>
      <c r="AX39" s="232"/>
      <c r="AY39" s="232"/>
      <c r="AZ39" s="232"/>
      <c r="BA39" s="232"/>
      <c r="BB39" s="232"/>
      <c r="BC39" s="232"/>
      <c r="BD39" s="232"/>
    </row>
    <row r="40" spans="1:56" ht="18" customHeight="1" x14ac:dyDescent="0.5">
      <c r="A40" s="4"/>
      <c r="B40" s="18" t="s">
        <v>233</v>
      </c>
      <c r="C40" s="18"/>
      <c r="D40" s="233"/>
      <c r="E40" s="12" t="s">
        <v>56</v>
      </c>
      <c r="F40" s="147"/>
      <c r="G40" s="147"/>
      <c r="H40" s="10"/>
      <c r="I40" s="211"/>
      <c r="J40" s="209"/>
      <c r="K40" s="209"/>
      <c r="L40" s="209"/>
      <c r="M40" s="221"/>
      <c r="N40" s="221"/>
      <c r="O40" s="221"/>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232"/>
      <c r="AX40" s="232"/>
      <c r="AY40" s="232"/>
      <c r="AZ40" s="232"/>
      <c r="BA40" s="232"/>
      <c r="BB40" s="232"/>
      <c r="BC40" s="232"/>
      <c r="BD40" s="232"/>
    </row>
    <row r="41" spans="1:56" ht="3.75" customHeight="1" x14ac:dyDescent="0.4">
      <c r="A41" s="4"/>
      <c r="B41" s="6"/>
      <c r="C41" s="6"/>
      <c r="D41" s="51"/>
      <c r="E41" s="6"/>
      <c r="F41" s="12"/>
      <c r="G41" s="10"/>
      <c r="H41" s="10"/>
      <c r="I41" s="143"/>
      <c r="J41" s="209"/>
      <c r="K41" s="209"/>
      <c r="L41" s="209"/>
      <c r="M41" s="221"/>
      <c r="N41" s="221"/>
      <c r="O41" s="221"/>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232"/>
      <c r="AX41" s="232"/>
      <c r="AY41" s="232"/>
      <c r="AZ41" s="232"/>
      <c r="BA41" s="232"/>
      <c r="BB41" s="232"/>
      <c r="BC41" s="232"/>
      <c r="BD41" s="232"/>
    </row>
    <row r="42" spans="1:56" ht="18" customHeight="1" x14ac:dyDescent="0.4">
      <c r="A42" s="4"/>
      <c r="B42" s="14" t="s">
        <v>14</v>
      </c>
      <c r="C42" s="14"/>
      <c r="D42" s="234"/>
      <c r="E42" s="15" t="s">
        <v>146</v>
      </c>
      <c r="F42" s="234"/>
      <c r="G42" s="83"/>
      <c r="H42" s="143"/>
      <c r="I42" s="211" t="s">
        <v>57</v>
      </c>
      <c r="J42" s="209"/>
      <c r="K42" s="209"/>
      <c r="L42" s="209"/>
      <c r="M42" s="221"/>
      <c r="N42" s="221"/>
      <c r="O42" s="221"/>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232"/>
      <c r="AX42" s="232"/>
      <c r="AY42" s="232"/>
      <c r="AZ42" s="232"/>
      <c r="BA42" s="232"/>
      <c r="BB42" s="232"/>
      <c r="BC42" s="232"/>
      <c r="BD42" s="232"/>
    </row>
    <row r="43" spans="1:56" ht="3.75" customHeight="1" x14ac:dyDescent="0.4">
      <c r="A43" s="4"/>
      <c r="B43" s="18"/>
      <c r="C43" s="18"/>
      <c r="D43" s="18"/>
      <c r="E43" s="18"/>
      <c r="F43" s="18"/>
      <c r="G43" s="12"/>
      <c r="H43" s="143"/>
      <c r="I43" s="211"/>
      <c r="J43" s="209"/>
      <c r="K43" s="209"/>
      <c r="L43" s="209"/>
      <c r="M43" s="221"/>
      <c r="N43" s="221"/>
      <c r="O43" s="209"/>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row>
    <row r="44" spans="1:56" ht="18" customHeight="1" x14ac:dyDescent="0.4">
      <c r="A44" s="4"/>
      <c r="B44" s="14" t="s">
        <v>194</v>
      </c>
      <c r="C44" s="143"/>
      <c r="D44" s="300"/>
      <c r="E44" s="4"/>
      <c r="F44" s="4"/>
      <c r="G44" s="4"/>
      <c r="H44" s="143"/>
      <c r="I44" s="143"/>
      <c r="J44" s="209"/>
      <c r="K44" s="209"/>
      <c r="L44" s="209"/>
      <c r="M44" s="221"/>
      <c r="N44" s="221"/>
      <c r="O44" s="209"/>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row>
    <row r="45" spans="1:56" ht="18" customHeight="1" thickBot="1" x14ac:dyDescent="0.45">
      <c r="A45" s="4"/>
      <c r="B45" s="20"/>
      <c r="C45" s="143"/>
      <c r="D45" s="143"/>
      <c r="E45" s="143"/>
      <c r="F45" s="143"/>
      <c r="G45" s="143"/>
      <c r="H45" s="143"/>
      <c r="I45" s="143"/>
      <c r="J45" s="209"/>
      <c r="K45" s="209"/>
      <c r="L45" s="740"/>
      <c r="M45" s="740"/>
      <c r="N45" s="740"/>
      <c r="O45" s="209"/>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row>
    <row r="46" spans="1:56" ht="18" customHeight="1" x14ac:dyDescent="0.4">
      <c r="A46" s="4"/>
      <c r="B46" s="14" t="s">
        <v>55</v>
      </c>
      <c r="C46" s="6"/>
      <c r="D46" s="63">
        <v>1</v>
      </c>
      <c r="E46" s="82">
        <v>2</v>
      </c>
      <c r="F46" s="62">
        <v>3</v>
      </c>
      <c r="G46" s="143"/>
      <c r="H46" s="143"/>
      <c r="I46" s="143"/>
      <c r="J46" s="209"/>
      <c r="K46" s="209"/>
      <c r="L46" s="221"/>
      <c r="M46" s="221"/>
      <c r="N46" s="221"/>
      <c r="O46" s="209"/>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row>
    <row r="47" spans="1:56" ht="3.75" customHeight="1" x14ac:dyDescent="0.4">
      <c r="A47" s="4"/>
      <c r="B47" s="14"/>
      <c r="C47" s="6"/>
      <c r="D47" s="169"/>
      <c r="E47" s="224"/>
      <c r="F47" s="225"/>
      <c r="G47" s="143"/>
      <c r="H47" s="143"/>
      <c r="I47" s="143"/>
      <c r="J47" s="209"/>
      <c r="K47" s="209"/>
      <c r="L47" s="221"/>
      <c r="M47" s="221"/>
      <c r="N47" s="221"/>
      <c r="O47" s="209"/>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row>
    <row r="48" spans="1:56" ht="18" customHeight="1" x14ac:dyDescent="0.4">
      <c r="A48" s="4"/>
      <c r="B48" s="14" t="s">
        <v>252</v>
      </c>
      <c r="C48" s="6"/>
      <c r="D48" s="106" t="str">
        <f>IF('BBR-krav'!G12&gt;0,'BBR-krav'!G12,"-")</f>
        <v>-</v>
      </c>
      <c r="E48" s="105" t="str">
        <f>IF('BBR-krav'!G13&gt;0,'BBR-krav'!G13,"-")</f>
        <v>-</v>
      </c>
      <c r="F48" s="107" t="str">
        <f>IF('BBR-krav'!G14&gt;0,'BBR-krav'!G14,"-")</f>
        <v>-</v>
      </c>
      <c r="G48" s="19" t="s">
        <v>56</v>
      </c>
      <c r="H48" s="143"/>
      <c r="I48" s="143"/>
      <c r="J48" s="209"/>
      <c r="K48" s="209"/>
      <c r="L48" s="209"/>
      <c r="M48" s="221"/>
      <c r="N48" s="221"/>
      <c r="O48" s="209"/>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row>
    <row r="49" spans="1:49" ht="3.75" customHeight="1" x14ac:dyDescent="0.4">
      <c r="A49" s="4"/>
      <c r="B49" s="20"/>
      <c r="C49" s="143"/>
      <c r="D49" s="169"/>
      <c r="E49" s="224"/>
      <c r="F49" s="225"/>
      <c r="G49" s="19"/>
      <c r="H49" s="143"/>
      <c r="I49" s="143"/>
      <c r="J49" s="209"/>
      <c r="K49" s="209"/>
      <c r="L49" s="209"/>
      <c r="M49" s="221"/>
      <c r="N49" s="209"/>
      <c r="O49" s="209"/>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row>
    <row r="50" spans="1:49" ht="18" customHeight="1" x14ac:dyDescent="0.4">
      <c r="A50" s="6"/>
      <c r="B50" s="14" t="s">
        <v>250</v>
      </c>
      <c r="C50" s="6"/>
      <c r="D50" s="301"/>
      <c r="E50" s="302"/>
      <c r="F50" s="303"/>
      <c r="G50" s="19" t="s">
        <v>56</v>
      </c>
      <c r="H50" s="4"/>
      <c r="I50" s="143"/>
      <c r="J50" s="209"/>
      <c r="K50" s="209"/>
      <c r="L50" s="209"/>
      <c r="M50" s="209"/>
      <c r="N50" s="209"/>
      <c r="O50" s="209"/>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232"/>
    </row>
    <row r="51" spans="1:49" ht="3.75" customHeight="1" x14ac:dyDescent="0.4">
      <c r="A51" s="6"/>
      <c r="B51" s="9"/>
      <c r="C51" s="8"/>
      <c r="D51" s="72"/>
      <c r="E51" s="71"/>
      <c r="F51" s="73"/>
      <c r="G51" s="12"/>
      <c r="H51" s="4"/>
      <c r="I51" s="143"/>
      <c r="J51" s="209"/>
      <c r="K51" s="209"/>
      <c r="L51" s="209"/>
      <c r="M51" s="209"/>
      <c r="N51" s="209"/>
      <c r="O51" s="209"/>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232"/>
    </row>
    <row r="52" spans="1:49" ht="18" customHeight="1" x14ac:dyDescent="0.4">
      <c r="A52" s="6"/>
      <c r="B52" s="14" t="s">
        <v>251</v>
      </c>
      <c r="C52" s="6"/>
      <c r="D52" s="301"/>
      <c r="E52" s="302"/>
      <c r="F52" s="303"/>
      <c r="G52" s="19" t="s">
        <v>166</v>
      </c>
      <c r="H52" s="10"/>
      <c r="I52" s="143"/>
      <c r="J52" s="209"/>
      <c r="K52" s="209"/>
      <c r="L52" s="209"/>
      <c r="M52" s="209"/>
      <c r="N52" s="209"/>
      <c r="O52" s="209"/>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232"/>
    </row>
    <row r="53" spans="1:49" ht="3.75" customHeight="1" x14ac:dyDescent="0.35">
      <c r="A53" s="4"/>
      <c r="B53" s="4"/>
      <c r="C53" s="4"/>
      <c r="D53" s="85"/>
      <c r="E53" s="4"/>
      <c r="F53" s="86"/>
      <c r="G53" s="4"/>
      <c r="H53" s="143"/>
      <c r="I53" s="143"/>
      <c r="J53" s="209"/>
      <c r="K53" s="209"/>
      <c r="L53" s="209"/>
      <c r="M53" s="209"/>
      <c r="N53" s="209"/>
      <c r="O53" s="209"/>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row>
    <row r="54" spans="1:49" ht="17.649999999999999" customHeight="1" x14ac:dyDescent="0.4">
      <c r="A54" s="4"/>
      <c r="B54" s="89" t="s">
        <v>6</v>
      </c>
      <c r="C54" s="10"/>
      <c r="D54" s="226" t="str">
        <f>'Sammanställning år'!$J$39</f>
        <v>0</v>
      </c>
      <c r="E54" s="227" t="str">
        <f>'Sammanställning år'!$J$56</f>
        <v>0</v>
      </c>
      <c r="F54" s="228" t="str">
        <f>'Sammanställning år'!$J$73</f>
        <v>0</v>
      </c>
      <c r="G54" s="19" t="s">
        <v>56</v>
      </c>
      <c r="H54" s="143"/>
      <c r="I54" s="143"/>
      <c r="J54" s="209"/>
      <c r="K54" s="209"/>
      <c r="L54" s="209"/>
      <c r="M54" s="209"/>
      <c r="N54" s="209"/>
      <c r="O54" s="209"/>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row>
    <row r="55" spans="1:49" ht="3.75" customHeight="1" x14ac:dyDescent="0.4">
      <c r="A55" s="4"/>
      <c r="B55" s="14"/>
      <c r="C55" s="6"/>
      <c r="D55" s="87"/>
      <c r="E55" s="71"/>
      <c r="F55" s="88"/>
      <c r="G55" s="19"/>
      <c r="H55" s="143"/>
      <c r="I55" s="143"/>
      <c r="J55" s="209"/>
      <c r="K55" s="209"/>
      <c r="L55" s="209"/>
      <c r="M55" s="209"/>
      <c r="N55" s="209"/>
      <c r="O55" s="209"/>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row>
    <row r="56" spans="1:49" ht="17.649999999999999" customHeight="1" x14ac:dyDescent="0.4">
      <c r="A56" s="6"/>
      <c r="B56" s="14" t="s">
        <v>38</v>
      </c>
      <c r="C56" s="143"/>
      <c r="D56" s="226">
        <f>D54-D50</f>
        <v>0</v>
      </c>
      <c r="E56" s="227">
        <f t="shared" ref="E56:F56" si="0">E54-E50</f>
        <v>0</v>
      </c>
      <c r="F56" s="228">
        <f t="shared" si="0"/>
        <v>0</v>
      </c>
      <c r="G56" s="19" t="s">
        <v>56</v>
      </c>
      <c r="H56" s="143"/>
      <c r="I56" s="143"/>
      <c r="J56" s="209"/>
      <c r="K56" s="209"/>
      <c r="L56" s="209"/>
      <c r="M56" s="209"/>
      <c r="N56" s="209"/>
      <c r="O56" s="209"/>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row>
    <row r="57" spans="1:49" ht="3.75" customHeight="1" x14ac:dyDescent="0.4">
      <c r="A57" s="6"/>
      <c r="B57" s="14"/>
      <c r="C57" s="143"/>
      <c r="D57" s="169"/>
      <c r="E57" s="224"/>
      <c r="F57" s="225"/>
      <c r="G57" s="19"/>
      <c r="H57" s="143"/>
      <c r="I57" s="143"/>
      <c r="J57" s="209"/>
      <c r="K57" s="209"/>
      <c r="L57" s="209"/>
      <c r="M57" s="209"/>
      <c r="N57" s="209"/>
      <c r="O57" s="209"/>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row>
    <row r="58" spans="1:49" ht="15.5" thickBot="1" x14ac:dyDescent="0.45">
      <c r="A58" s="6"/>
      <c r="B58" s="14" t="s">
        <v>253</v>
      </c>
      <c r="C58" s="143"/>
      <c r="D58" s="229">
        <f>IF(D56&gt;0,D56*D52*$F$23,0)</f>
        <v>0</v>
      </c>
      <c r="E58" s="230">
        <f t="shared" ref="E58" si="1">IF(E56&gt;0,E56*E52*$F$23,0)</f>
        <v>0</v>
      </c>
      <c r="F58" s="231">
        <f>IF(F56&gt;0,F56*F52*$F$23*8,0)</f>
        <v>0</v>
      </c>
      <c r="G58" s="19" t="s">
        <v>165</v>
      </c>
      <c r="H58" s="143"/>
      <c r="I58" s="143"/>
      <c r="J58" s="209"/>
      <c r="K58" s="209"/>
      <c r="L58" s="209"/>
      <c r="M58" s="209"/>
      <c r="N58" s="209"/>
      <c r="O58" s="209"/>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row>
    <row r="59" spans="1:49" ht="15" x14ac:dyDescent="0.4">
      <c r="A59" s="6"/>
      <c r="B59" s="143"/>
      <c r="C59" s="143"/>
      <c r="D59" s="143"/>
      <c r="E59" s="143"/>
      <c r="F59" s="143"/>
      <c r="G59" s="19"/>
      <c r="H59" s="143"/>
      <c r="I59" s="143"/>
      <c r="J59" s="209"/>
      <c r="K59" s="209"/>
      <c r="L59" s="209"/>
      <c r="M59" s="209"/>
      <c r="N59" s="209"/>
      <c r="O59" s="209"/>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row>
    <row r="60" spans="1:49" ht="15" x14ac:dyDescent="0.4">
      <c r="A60" s="6"/>
      <c r="B60" s="143"/>
      <c r="C60" s="143"/>
      <c r="D60" s="143"/>
      <c r="E60" s="143"/>
      <c r="F60" s="143"/>
      <c r="G60" s="143"/>
      <c r="H60" s="143"/>
      <c r="I60" s="143"/>
      <c r="J60" s="209"/>
      <c r="K60" s="209"/>
      <c r="L60" s="209"/>
      <c r="M60" s="209"/>
      <c r="N60" s="209"/>
      <c r="O60" s="209"/>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row>
    <row r="61" spans="1:49" ht="15" x14ac:dyDescent="0.4">
      <c r="A61" s="6"/>
      <c r="B61" s="6"/>
      <c r="C61" s="6"/>
      <c r="D61" s="6"/>
      <c r="E61" s="14"/>
      <c r="F61" s="16"/>
      <c r="G61" s="5"/>
      <c r="H61" s="13"/>
      <c r="I61" s="143"/>
      <c r="J61" s="209"/>
      <c r="K61" s="209"/>
      <c r="L61" s="209"/>
      <c r="M61" s="209"/>
      <c r="N61" s="209"/>
      <c r="O61" s="209"/>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row>
    <row r="62" spans="1:49" ht="15.75" customHeight="1" x14ac:dyDescent="0.4">
      <c r="A62" s="6"/>
      <c r="B62" s="41"/>
      <c r="C62" s="40"/>
      <c r="D62" s="40"/>
      <c r="E62" s="40"/>
      <c r="F62" s="40"/>
      <c r="G62" s="36"/>
      <c r="H62" s="13"/>
      <c r="I62" s="143"/>
      <c r="J62" s="209"/>
      <c r="K62" s="209"/>
      <c r="L62" s="209"/>
      <c r="M62" s="209"/>
      <c r="N62" s="209"/>
      <c r="O62" s="209"/>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row>
    <row r="63" spans="1:49" ht="15" x14ac:dyDescent="0.4">
      <c r="A63" s="6"/>
      <c r="B63" s="6" t="s">
        <v>20</v>
      </c>
      <c r="C63" s="6"/>
      <c r="D63" s="6" t="s">
        <v>13</v>
      </c>
      <c r="E63" s="6"/>
      <c r="F63" s="6" t="s">
        <v>21</v>
      </c>
      <c r="G63" s="16"/>
      <c r="H63" s="13"/>
      <c r="I63" s="143"/>
      <c r="J63" s="209"/>
      <c r="K63" s="209"/>
      <c r="L63" s="209"/>
      <c r="M63" s="209"/>
      <c r="N63" s="209"/>
      <c r="O63" s="209"/>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row>
    <row r="64" spans="1:49" ht="15" x14ac:dyDescent="0.4">
      <c r="A64" s="6"/>
      <c r="B64" s="6" t="s">
        <v>42</v>
      </c>
      <c r="C64" s="6"/>
      <c r="D64" s="6"/>
      <c r="E64" s="6"/>
      <c r="F64" s="6"/>
      <c r="G64" s="16"/>
      <c r="H64" s="13"/>
      <c r="I64" s="143"/>
      <c r="J64" s="209"/>
      <c r="K64" s="209"/>
      <c r="L64" s="209"/>
      <c r="M64" s="209"/>
      <c r="N64" s="209"/>
      <c r="O64" s="209"/>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row>
    <row r="65" spans="1:48" ht="15" x14ac:dyDescent="0.4">
      <c r="A65" s="6"/>
      <c r="B65" s="42"/>
      <c r="C65" s="43"/>
      <c r="D65" s="43"/>
      <c r="E65" s="44"/>
      <c r="F65" s="6"/>
      <c r="G65" s="16"/>
      <c r="H65" s="13"/>
      <c r="I65" s="143"/>
      <c r="J65" s="209"/>
      <c r="K65" s="209"/>
      <c r="L65" s="209"/>
      <c r="M65" s="209"/>
      <c r="N65" s="209"/>
      <c r="O65" s="209"/>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row>
    <row r="66" spans="1:48" ht="15" x14ac:dyDescent="0.4">
      <c r="A66" s="6"/>
      <c r="B66" s="45"/>
      <c r="C66" s="46"/>
      <c r="D66" s="46"/>
      <c r="E66" s="47"/>
      <c r="F66" s="6"/>
      <c r="G66" s="16"/>
      <c r="H66" s="13"/>
      <c r="I66" s="143"/>
      <c r="J66" s="209"/>
      <c r="K66" s="209"/>
      <c r="L66" s="209"/>
      <c r="M66" s="209"/>
      <c r="N66" s="209"/>
      <c r="O66" s="209"/>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row>
    <row r="67" spans="1:48" ht="15" x14ac:dyDescent="0.4">
      <c r="A67" s="6"/>
      <c r="B67" s="45"/>
      <c r="C67" s="46"/>
      <c r="D67" s="46"/>
      <c r="E67" s="47"/>
      <c r="F67" s="6"/>
      <c r="G67" s="16"/>
      <c r="H67" s="13"/>
      <c r="I67" s="143"/>
      <c r="J67" s="209"/>
      <c r="K67" s="209"/>
      <c r="L67" s="209"/>
      <c r="M67" s="209"/>
      <c r="N67" s="209"/>
      <c r="O67" s="209"/>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row>
    <row r="68" spans="1:48" ht="15" x14ac:dyDescent="0.4">
      <c r="A68" s="6"/>
      <c r="B68" s="45"/>
      <c r="C68" s="46"/>
      <c r="D68" s="46"/>
      <c r="E68" s="47"/>
      <c r="F68" s="6"/>
      <c r="G68" s="5"/>
      <c r="H68" s="13"/>
      <c r="I68" s="143"/>
      <c r="J68" s="209"/>
      <c r="K68" s="209"/>
      <c r="L68" s="209"/>
      <c r="M68" s="209"/>
      <c r="N68" s="209"/>
      <c r="O68" s="209"/>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row>
    <row r="69" spans="1:48" ht="15" x14ac:dyDescent="0.4">
      <c r="A69" s="6"/>
      <c r="B69" s="48"/>
      <c r="C69" s="49"/>
      <c r="D69" s="49"/>
      <c r="E69" s="35"/>
      <c r="F69" s="54" t="s">
        <v>303</v>
      </c>
      <c r="G69" s="5"/>
      <c r="H69" s="13"/>
      <c r="I69" s="143"/>
      <c r="J69" s="209"/>
      <c r="K69" s="209"/>
      <c r="L69" s="209"/>
      <c r="M69" s="209"/>
      <c r="N69" s="209"/>
      <c r="O69" s="209"/>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row>
    <row r="70" spans="1:48" ht="15" x14ac:dyDescent="0.4">
      <c r="A70" s="6"/>
      <c r="B70" s="6"/>
      <c r="C70" s="6"/>
      <c r="D70" s="11"/>
      <c r="E70" s="6"/>
      <c r="F70" s="5"/>
      <c r="G70" s="5"/>
      <c r="H70" s="13"/>
      <c r="I70" s="143"/>
      <c r="J70" s="209"/>
      <c r="K70" s="209"/>
      <c r="L70" s="209"/>
      <c r="M70" s="209"/>
      <c r="N70" s="209"/>
      <c r="O70" s="209"/>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row>
    <row r="71" spans="1:48" ht="15" x14ac:dyDescent="0.4">
      <c r="A71" s="6"/>
      <c r="B71" s="6"/>
      <c r="C71" s="6"/>
      <c r="D71" s="11"/>
      <c r="E71" s="6"/>
      <c r="F71" s="5"/>
      <c r="G71" s="5"/>
      <c r="H71" s="143"/>
      <c r="I71" s="143"/>
      <c r="J71" s="209"/>
      <c r="K71" s="209"/>
      <c r="L71" s="209"/>
      <c r="M71" s="209"/>
      <c r="N71" s="209"/>
      <c r="O71" s="209"/>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row>
    <row r="72" spans="1:48" ht="15" x14ac:dyDescent="0.4">
      <c r="A72" s="6"/>
      <c r="B72" s="6"/>
      <c r="C72" s="6"/>
      <c r="D72" s="11"/>
      <c r="E72" s="6"/>
      <c r="F72" s="5"/>
      <c r="G72" s="5"/>
      <c r="H72" s="143"/>
      <c r="I72" s="143"/>
      <c r="J72" s="209"/>
      <c r="K72" s="209"/>
      <c r="L72" s="209"/>
      <c r="M72" s="209"/>
      <c r="N72" s="209"/>
      <c r="O72" s="209"/>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row>
    <row r="73" spans="1:48" ht="15" x14ac:dyDescent="0.4">
      <c r="A73" s="6"/>
      <c r="B73" s="6"/>
      <c r="C73" s="6"/>
      <c r="D73" s="11"/>
      <c r="E73" s="6"/>
      <c r="F73" s="5"/>
      <c r="G73" s="5"/>
      <c r="H73" s="143"/>
      <c r="I73" s="143"/>
      <c r="J73" s="209"/>
      <c r="K73" s="209"/>
      <c r="L73" s="209"/>
      <c r="M73" s="209"/>
      <c r="N73" s="209"/>
      <c r="O73" s="209"/>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row>
    <row r="74" spans="1:48" ht="15" x14ac:dyDescent="0.4">
      <c r="A74" s="6"/>
      <c r="B74" s="6"/>
      <c r="C74" s="6"/>
      <c r="D74" s="11"/>
      <c r="E74" s="6"/>
      <c r="F74" s="5"/>
      <c r="G74" s="5"/>
      <c r="H74" s="143"/>
      <c r="I74" s="143"/>
      <c r="J74" s="209"/>
      <c r="K74" s="209"/>
      <c r="L74" s="209"/>
      <c r="M74" s="209"/>
      <c r="N74" s="209"/>
      <c r="O74" s="209"/>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row>
    <row r="75" spans="1:48" ht="15" x14ac:dyDescent="0.4">
      <c r="A75" s="6"/>
      <c r="B75" s="6"/>
      <c r="C75" s="6"/>
      <c r="D75" s="11"/>
      <c r="E75" s="6"/>
      <c r="F75" s="5"/>
      <c r="G75" s="5"/>
      <c r="H75" s="143"/>
      <c r="I75" s="143"/>
      <c r="J75" s="209"/>
      <c r="K75" s="209"/>
      <c r="L75" s="209"/>
      <c r="M75" s="209"/>
      <c r="N75" s="209"/>
      <c r="O75" s="209"/>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row>
    <row r="76" spans="1:48" ht="15" x14ac:dyDescent="0.4">
      <c r="A76" s="6"/>
      <c r="B76" s="6"/>
      <c r="C76" s="6"/>
      <c r="D76" s="11"/>
      <c r="E76" s="6"/>
      <c r="F76" s="5"/>
      <c r="G76" s="5"/>
      <c r="H76" s="143"/>
      <c r="I76" s="143"/>
      <c r="J76" s="209"/>
      <c r="K76" s="209"/>
      <c r="L76" s="209"/>
      <c r="M76" s="209"/>
      <c r="N76" s="209"/>
      <c r="O76" s="209"/>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row>
    <row r="77" spans="1:48" ht="15" x14ac:dyDescent="0.4">
      <c r="A77" s="6"/>
      <c r="B77" s="6"/>
      <c r="C77" s="6"/>
      <c r="D77" s="11"/>
      <c r="E77" s="6"/>
      <c r="F77" s="5"/>
      <c r="G77" s="5"/>
      <c r="H77" s="143"/>
      <c r="I77" s="143"/>
      <c r="J77" s="209"/>
      <c r="K77" s="209"/>
      <c r="L77" s="209"/>
      <c r="M77" s="209"/>
      <c r="N77" s="209"/>
      <c r="O77" s="209"/>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row>
    <row r="78" spans="1:48" ht="15" x14ac:dyDescent="0.4">
      <c r="A78" s="6"/>
      <c r="B78" s="6"/>
      <c r="C78" s="6"/>
      <c r="D78" s="11"/>
      <c r="E78" s="6"/>
      <c r="F78" s="5"/>
      <c r="G78" s="5"/>
      <c r="H78" s="143"/>
      <c r="I78" s="143"/>
      <c r="J78" s="209"/>
      <c r="K78" s="209"/>
      <c r="L78" s="209"/>
      <c r="M78" s="209"/>
      <c r="N78" s="209"/>
      <c r="O78" s="209"/>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row>
    <row r="79" spans="1:48" ht="15" x14ac:dyDescent="0.4">
      <c r="A79" s="6"/>
      <c r="B79" s="6"/>
      <c r="C79" s="6"/>
      <c r="D79" s="11"/>
      <c r="E79" s="6"/>
      <c r="F79" s="5"/>
      <c r="G79" s="5"/>
      <c r="H79" s="143"/>
      <c r="I79" s="143"/>
      <c r="J79" s="209"/>
      <c r="K79" s="209"/>
      <c r="L79" s="209"/>
      <c r="M79" s="209"/>
      <c r="N79" s="209"/>
      <c r="O79" s="209"/>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row>
    <row r="80" spans="1:48" ht="15" x14ac:dyDescent="0.4">
      <c r="A80" s="6"/>
      <c r="B80" s="6"/>
      <c r="C80" s="6"/>
      <c r="D80" s="11"/>
      <c r="E80" s="6"/>
      <c r="F80" s="5"/>
      <c r="G80" s="5"/>
      <c r="H80" s="143"/>
      <c r="I80" s="143"/>
      <c r="J80" s="209"/>
      <c r="K80" s="209"/>
      <c r="L80" s="209"/>
      <c r="M80" s="209"/>
      <c r="N80" s="209"/>
      <c r="O80" s="209"/>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row>
    <row r="81" spans="1:48" ht="15" x14ac:dyDescent="0.4">
      <c r="A81" s="6"/>
      <c r="B81" s="6"/>
      <c r="C81" s="6"/>
      <c r="D81" s="11"/>
      <c r="E81" s="6"/>
      <c r="F81" s="5"/>
      <c r="G81" s="5"/>
      <c r="H81" s="143"/>
      <c r="I81" s="143"/>
      <c r="J81" s="209"/>
      <c r="K81" s="209"/>
      <c r="L81" s="209"/>
      <c r="M81" s="209"/>
      <c r="N81" s="209"/>
      <c r="O81" s="209"/>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row>
    <row r="82" spans="1:48" ht="15" x14ac:dyDescent="0.4">
      <c r="A82" s="6"/>
      <c r="B82" s="6"/>
      <c r="C82" s="6"/>
      <c r="D82" s="11"/>
      <c r="E82" s="6"/>
      <c r="F82" s="5"/>
      <c r="G82" s="5"/>
      <c r="H82" s="143"/>
      <c r="I82" s="143"/>
      <c r="J82" s="209"/>
      <c r="K82" s="209"/>
      <c r="L82" s="209"/>
      <c r="M82" s="209"/>
      <c r="N82" s="209"/>
      <c r="O82" s="209"/>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row>
    <row r="83" spans="1:48" ht="15" x14ac:dyDescent="0.4">
      <c r="A83" s="6"/>
      <c r="B83" s="6"/>
      <c r="C83" s="6"/>
      <c r="D83" s="11"/>
      <c r="E83" s="6"/>
      <c r="F83" s="5"/>
      <c r="G83" s="5"/>
      <c r="H83" s="143"/>
      <c r="I83" s="143"/>
      <c r="J83" s="209"/>
      <c r="K83" s="209"/>
      <c r="L83" s="209"/>
      <c r="M83" s="209"/>
      <c r="N83" s="209"/>
      <c r="O83" s="209"/>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row>
    <row r="84" spans="1:48" ht="15" x14ac:dyDescent="0.4">
      <c r="A84" s="6"/>
      <c r="B84" s="6"/>
      <c r="C84" s="6"/>
      <c r="D84" s="11"/>
      <c r="E84" s="6"/>
      <c r="F84" s="5"/>
      <c r="G84" s="5"/>
      <c r="H84" s="143"/>
      <c r="I84" s="143"/>
      <c r="J84" s="209"/>
      <c r="K84" s="209"/>
      <c r="L84" s="209"/>
      <c r="M84" s="209"/>
      <c r="N84" s="209"/>
      <c r="O84" s="209"/>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row>
    <row r="85" spans="1:48" ht="15" x14ac:dyDescent="0.4">
      <c r="A85" s="6"/>
      <c r="B85" s="6"/>
      <c r="C85" s="6"/>
      <c r="D85" s="11"/>
      <c r="E85" s="6"/>
      <c r="F85" s="5"/>
      <c r="G85" s="5"/>
      <c r="H85" s="143"/>
      <c r="I85" s="143"/>
      <c r="J85" s="209"/>
      <c r="K85" s="209"/>
      <c r="L85" s="209"/>
      <c r="M85" s="209"/>
      <c r="N85" s="143"/>
      <c r="O85" s="209"/>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row>
    <row r="86" spans="1:48" ht="15" x14ac:dyDescent="0.4">
      <c r="A86" s="6"/>
      <c r="B86" s="6"/>
      <c r="C86" s="6"/>
      <c r="D86" s="11"/>
      <c r="E86" s="6"/>
      <c r="F86" s="5"/>
      <c r="G86" s="5"/>
      <c r="H86" s="143"/>
      <c r="I86" s="143"/>
      <c r="J86" s="143"/>
      <c r="K86" s="143"/>
      <c r="L86" s="143"/>
      <c r="M86" s="143"/>
      <c r="N86" s="143"/>
      <c r="O86" s="209"/>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row>
    <row r="87" spans="1:48" ht="15" x14ac:dyDescent="0.4">
      <c r="A87" s="6"/>
      <c r="B87" s="6"/>
      <c r="C87" s="6"/>
      <c r="D87" s="11"/>
      <c r="E87" s="6"/>
      <c r="F87" s="5"/>
      <c r="G87" s="5"/>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row>
    <row r="88" spans="1:48" ht="15" x14ac:dyDescent="0.4">
      <c r="A88" s="6"/>
      <c r="B88" s="6"/>
      <c r="C88" s="6"/>
      <c r="D88" s="11"/>
      <c r="E88" s="6"/>
      <c r="F88" s="5"/>
      <c r="G88" s="5"/>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row>
    <row r="89" spans="1:48" ht="15" x14ac:dyDescent="0.4">
      <c r="A89" s="6"/>
      <c r="B89" s="6"/>
      <c r="C89" s="6"/>
      <c r="D89" s="11"/>
      <c r="E89" s="6"/>
      <c r="F89" s="5"/>
      <c r="G89" s="5"/>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row>
    <row r="90" spans="1:48" ht="15" x14ac:dyDescent="0.4">
      <c r="A90" s="6"/>
      <c r="B90" s="6"/>
      <c r="C90" s="6"/>
      <c r="D90" s="11"/>
      <c r="E90" s="6"/>
      <c r="F90" s="5"/>
      <c r="G90" s="5"/>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row>
    <row r="91" spans="1:48" ht="15" x14ac:dyDescent="0.4">
      <c r="A91" s="6"/>
      <c r="B91" s="6"/>
      <c r="C91" s="6"/>
      <c r="D91" s="11"/>
      <c r="E91" s="6"/>
      <c r="F91" s="5"/>
      <c r="G91" s="5"/>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row>
    <row r="92" spans="1:48" ht="15" x14ac:dyDescent="0.4">
      <c r="A92" s="6"/>
      <c r="B92" s="6"/>
      <c r="C92" s="6"/>
      <c r="D92" s="11"/>
      <c r="E92" s="6"/>
      <c r="F92" s="5"/>
      <c r="G92" s="5"/>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row>
    <row r="93" spans="1:48" ht="15" x14ac:dyDescent="0.4">
      <c r="A93" s="6"/>
      <c r="B93" s="6"/>
      <c r="C93" s="6"/>
      <c r="D93" s="11"/>
      <c r="E93" s="6"/>
      <c r="F93" s="5"/>
      <c r="G93" s="5"/>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row>
    <row r="94" spans="1:48" ht="15" x14ac:dyDescent="0.4">
      <c r="A94" s="6"/>
      <c r="B94" s="6"/>
      <c r="C94" s="6"/>
      <c r="D94" s="11"/>
      <c r="E94" s="6"/>
      <c r="F94" s="5"/>
      <c r="G94" s="5"/>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row>
    <row r="95" spans="1:48" ht="15" x14ac:dyDescent="0.4">
      <c r="A95" s="6"/>
      <c r="B95" s="6"/>
      <c r="C95" s="6"/>
      <c r="D95" s="11"/>
      <c r="E95" s="6"/>
      <c r="F95" s="5"/>
      <c r="G95" s="5"/>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row>
    <row r="96" spans="1:48" ht="15" x14ac:dyDescent="0.4">
      <c r="A96" s="6"/>
      <c r="B96" s="6"/>
      <c r="C96" s="6"/>
      <c r="D96" s="11"/>
      <c r="E96" s="6"/>
      <c r="F96" s="5"/>
      <c r="G96" s="5"/>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row>
    <row r="97" spans="1:48" ht="15" x14ac:dyDescent="0.4">
      <c r="A97" s="6"/>
      <c r="B97" s="6"/>
      <c r="C97" s="6"/>
      <c r="D97" s="11"/>
      <c r="E97" s="6"/>
      <c r="F97" s="5"/>
      <c r="G97" s="5"/>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row>
    <row r="98" spans="1:48" ht="15" x14ac:dyDescent="0.4">
      <c r="A98" s="6"/>
      <c r="B98" s="6"/>
      <c r="C98" s="6"/>
      <c r="D98" s="11"/>
      <c r="E98" s="6"/>
      <c r="F98" s="5"/>
      <c r="G98" s="5"/>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row>
    <row r="99" spans="1:48" ht="15" x14ac:dyDescent="0.4">
      <c r="A99" s="6"/>
      <c r="B99" s="6"/>
      <c r="C99" s="6"/>
      <c r="D99" s="11"/>
      <c r="E99" s="6"/>
      <c r="F99" s="5"/>
      <c r="G99" s="5"/>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row>
    <row r="100" spans="1:48" ht="15" x14ac:dyDescent="0.4">
      <c r="A100" s="6"/>
      <c r="B100" s="6"/>
      <c r="C100" s="6"/>
      <c r="D100" s="11"/>
      <c r="E100" s="6"/>
      <c r="F100" s="5"/>
      <c r="G100" s="5"/>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row>
    <row r="101" spans="1:48" ht="15" x14ac:dyDescent="0.4">
      <c r="A101" s="6"/>
      <c r="B101" s="6"/>
      <c r="C101" s="6"/>
      <c r="D101" s="11"/>
      <c r="E101" s="6"/>
      <c r="F101" s="5"/>
      <c r="G101" s="5"/>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row>
    <row r="102" spans="1:48" ht="15" x14ac:dyDescent="0.4">
      <c r="A102" s="6"/>
      <c r="B102" s="6"/>
      <c r="C102" s="6"/>
      <c r="D102" s="11"/>
      <c r="E102" s="6"/>
      <c r="F102" s="5"/>
      <c r="G102" s="5"/>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row>
    <row r="103" spans="1:48" ht="15" x14ac:dyDescent="0.4">
      <c r="A103" s="6"/>
      <c r="B103" s="6"/>
      <c r="C103" s="6"/>
      <c r="D103" s="11"/>
      <c r="E103" s="6"/>
      <c r="F103" s="5"/>
      <c r="G103" s="5"/>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row>
    <row r="104" spans="1:48" s="232" customFormat="1" ht="15" x14ac:dyDescent="0.4">
      <c r="A104" s="90"/>
      <c r="B104" s="90"/>
      <c r="C104" s="90"/>
      <c r="D104" s="91"/>
      <c r="E104" s="90"/>
      <c r="F104" s="92"/>
      <c r="G104" s="92"/>
    </row>
    <row r="105" spans="1:48" s="232" customFormat="1" ht="15" x14ac:dyDescent="0.4">
      <c r="A105" s="90"/>
      <c r="B105" s="90"/>
      <c r="C105" s="90"/>
      <c r="D105" s="91"/>
      <c r="E105" s="90"/>
      <c r="F105" s="92"/>
      <c r="G105" s="92"/>
    </row>
    <row r="106" spans="1:48" s="232" customFormat="1" ht="15" x14ac:dyDescent="0.4">
      <c r="A106" s="90"/>
      <c r="B106" s="90"/>
      <c r="C106" s="90"/>
      <c r="D106" s="91"/>
      <c r="E106" s="90"/>
      <c r="F106" s="92"/>
      <c r="G106" s="92"/>
    </row>
    <row r="107" spans="1:48" s="232" customFormat="1" ht="15" x14ac:dyDescent="0.4">
      <c r="A107" s="90"/>
      <c r="B107" s="90"/>
      <c r="C107" s="90"/>
      <c r="D107" s="91"/>
      <c r="E107" s="90"/>
      <c r="F107" s="92"/>
      <c r="G107" s="92"/>
    </row>
    <row r="108" spans="1:48" s="232" customFormat="1" ht="15" x14ac:dyDescent="0.4">
      <c r="A108" s="90"/>
      <c r="B108" s="90"/>
      <c r="C108" s="90"/>
      <c r="D108" s="91"/>
      <c r="E108" s="90"/>
      <c r="F108" s="92"/>
      <c r="G108" s="92"/>
    </row>
    <row r="109" spans="1:48" s="232" customFormat="1" ht="15" x14ac:dyDescent="0.4">
      <c r="A109" s="90"/>
      <c r="B109" s="90"/>
      <c r="C109" s="90"/>
      <c r="D109" s="91"/>
      <c r="E109" s="90"/>
      <c r="F109" s="92"/>
      <c r="G109" s="92"/>
    </row>
    <row r="110" spans="1:48" s="232" customFormat="1" ht="15" x14ac:dyDescent="0.4">
      <c r="A110" s="90"/>
      <c r="B110" s="90"/>
      <c r="C110" s="90"/>
      <c r="D110" s="91"/>
      <c r="E110" s="90"/>
      <c r="F110" s="92"/>
      <c r="G110" s="92"/>
    </row>
    <row r="111" spans="1:48" s="232" customFormat="1" ht="15" x14ac:dyDescent="0.4">
      <c r="A111" s="90"/>
      <c r="B111" s="90"/>
      <c r="C111" s="90"/>
      <c r="D111" s="91"/>
      <c r="E111" s="90"/>
      <c r="F111" s="92"/>
      <c r="G111" s="92"/>
    </row>
    <row r="112" spans="1:48" s="232" customFormat="1" ht="15" x14ac:dyDescent="0.4">
      <c r="A112" s="90"/>
      <c r="B112" s="90"/>
      <c r="C112" s="90"/>
      <c r="D112" s="91"/>
      <c r="E112" s="90"/>
      <c r="F112" s="92"/>
      <c r="G112" s="92"/>
    </row>
    <row r="113" spans="1:7" s="232" customFormat="1" ht="15" x14ac:dyDescent="0.4">
      <c r="A113" s="90"/>
      <c r="B113" s="90"/>
      <c r="C113" s="90"/>
      <c r="D113" s="91"/>
      <c r="E113" s="90"/>
      <c r="F113" s="92"/>
      <c r="G113" s="92"/>
    </row>
    <row r="114" spans="1:7" s="232" customFormat="1" ht="15" x14ac:dyDescent="0.4">
      <c r="A114" s="90"/>
      <c r="B114" s="90"/>
      <c r="C114" s="90"/>
      <c r="D114" s="91"/>
      <c r="E114" s="90"/>
      <c r="F114" s="92"/>
      <c r="G114" s="92"/>
    </row>
    <row r="115" spans="1:7" s="232" customFormat="1" ht="15" x14ac:dyDescent="0.4">
      <c r="A115" s="90"/>
      <c r="B115" s="90"/>
      <c r="C115" s="90"/>
      <c r="D115" s="91"/>
      <c r="E115" s="90"/>
      <c r="F115" s="92"/>
      <c r="G115" s="92"/>
    </row>
    <row r="116" spans="1:7" s="232" customFormat="1" ht="15" x14ac:dyDescent="0.4">
      <c r="A116" s="90"/>
      <c r="B116" s="90"/>
      <c r="C116" s="90"/>
      <c r="D116" s="91"/>
      <c r="E116" s="90"/>
      <c r="F116" s="92"/>
      <c r="G116" s="92"/>
    </row>
    <row r="117" spans="1:7" s="232" customFormat="1" ht="15" x14ac:dyDescent="0.4">
      <c r="A117" s="90"/>
      <c r="B117" s="90"/>
      <c r="C117" s="90"/>
      <c r="D117" s="91"/>
      <c r="E117" s="90"/>
      <c r="F117" s="92"/>
      <c r="G117" s="92"/>
    </row>
    <row r="118" spans="1:7" s="232" customFormat="1" ht="15" x14ac:dyDescent="0.4">
      <c r="A118" s="90"/>
      <c r="B118" s="90"/>
      <c r="C118" s="90"/>
      <c r="D118" s="91"/>
      <c r="E118" s="90"/>
      <c r="F118" s="92"/>
      <c r="G118" s="92"/>
    </row>
    <row r="119" spans="1:7" s="232" customFormat="1" ht="15" x14ac:dyDescent="0.4">
      <c r="A119" s="90"/>
      <c r="B119" s="90"/>
      <c r="C119" s="90"/>
      <c r="D119" s="91"/>
      <c r="E119" s="90"/>
      <c r="F119" s="92"/>
      <c r="G119" s="92"/>
    </row>
    <row r="120" spans="1:7" s="232" customFormat="1" ht="15" x14ac:dyDescent="0.4">
      <c r="A120" s="90"/>
      <c r="B120" s="90"/>
      <c r="C120" s="90"/>
      <c r="D120" s="91"/>
      <c r="E120" s="90"/>
      <c r="F120" s="92"/>
      <c r="G120" s="92"/>
    </row>
    <row r="121" spans="1:7" s="232" customFormat="1" ht="15" x14ac:dyDescent="0.4">
      <c r="A121" s="90"/>
      <c r="B121" s="90"/>
      <c r="C121" s="90"/>
      <c r="D121" s="91"/>
      <c r="E121" s="90"/>
      <c r="F121" s="92"/>
      <c r="G121" s="92"/>
    </row>
    <row r="122" spans="1:7" s="232" customFormat="1" ht="15" x14ac:dyDescent="0.4">
      <c r="A122" s="90"/>
      <c r="B122" s="90"/>
      <c r="C122" s="90"/>
      <c r="D122" s="91"/>
      <c r="E122" s="90"/>
      <c r="F122" s="92"/>
      <c r="G122" s="92"/>
    </row>
    <row r="123" spans="1:7" s="232" customFormat="1" ht="15" x14ac:dyDescent="0.4">
      <c r="A123" s="90"/>
      <c r="B123" s="90"/>
      <c r="C123" s="90"/>
      <c r="D123" s="91"/>
      <c r="E123" s="90"/>
      <c r="F123" s="92"/>
      <c r="G123" s="92"/>
    </row>
    <row r="124" spans="1:7" s="232" customFormat="1" ht="15" x14ac:dyDescent="0.4">
      <c r="A124" s="90"/>
      <c r="B124" s="90"/>
      <c r="C124" s="90"/>
      <c r="D124" s="91"/>
      <c r="E124" s="90"/>
      <c r="F124" s="92"/>
      <c r="G124" s="92"/>
    </row>
    <row r="125" spans="1:7" s="232" customFormat="1" ht="15" x14ac:dyDescent="0.4">
      <c r="A125" s="90"/>
      <c r="B125" s="90"/>
      <c r="C125" s="90"/>
      <c r="D125" s="91"/>
      <c r="E125" s="90"/>
      <c r="F125" s="92"/>
      <c r="G125" s="92"/>
    </row>
    <row r="126" spans="1:7" s="232" customFormat="1" ht="15" x14ac:dyDescent="0.4">
      <c r="A126" s="90"/>
      <c r="B126" s="90"/>
      <c r="C126" s="90"/>
      <c r="D126" s="91"/>
      <c r="E126" s="90"/>
      <c r="F126" s="92"/>
      <c r="G126" s="92"/>
    </row>
    <row r="127" spans="1:7" s="232" customFormat="1" ht="15" x14ac:dyDescent="0.4">
      <c r="A127" s="90"/>
      <c r="B127" s="90"/>
      <c r="C127" s="90"/>
      <c r="D127" s="91"/>
      <c r="E127" s="90"/>
      <c r="F127" s="92"/>
      <c r="G127" s="92"/>
    </row>
    <row r="128" spans="1:7" s="232" customFormat="1" ht="15" x14ac:dyDescent="0.4">
      <c r="A128" s="90"/>
      <c r="B128" s="90"/>
      <c r="C128" s="90"/>
      <c r="D128" s="91"/>
      <c r="E128" s="90"/>
      <c r="F128" s="92"/>
      <c r="G128" s="92"/>
    </row>
    <row r="129" spans="1:7" s="232" customFormat="1" ht="15" x14ac:dyDescent="0.4">
      <c r="A129" s="90"/>
      <c r="B129" s="90"/>
      <c r="C129" s="90"/>
      <c r="D129" s="91"/>
      <c r="E129" s="90"/>
      <c r="F129" s="92"/>
      <c r="G129" s="92"/>
    </row>
    <row r="130" spans="1:7" s="232" customFormat="1" ht="15" x14ac:dyDescent="0.4">
      <c r="A130" s="90"/>
      <c r="B130" s="90"/>
      <c r="C130" s="90"/>
      <c r="D130" s="91"/>
      <c r="E130" s="90"/>
      <c r="F130" s="92"/>
      <c r="G130" s="92"/>
    </row>
    <row r="131" spans="1:7" s="232" customFormat="1" ht="15" x14ac:dyDescent="0.4">
      <c r="A131" s="90"/>
      <c r="B131" s="90"/>
      <c r="C131" s="90"/>
      <c r="D131" s="91"/>
      <c r="E131" s="90"/>
      <c r="F131" s="92"/>
      <c r="G131" s="92"/>
    </row>
    <row r="132" spans="1:7" s="232" customFormat="1" ht="15" x14ac:dyDescent="0.4">
      <c r="A132" s="90"/>
      <c r="B132" s="90"/>
      <c r="C132" s="90"/>
      <c r="D132" s="91"/>
      <c r="E132" s="90"/>
      <c r="F132" s="92"/>
      <c r="G132" s="92"/>
    </row>
    <row r="133" spans="1:7" s="232" customFormat="1" ht="15" x14ac:dyDescent="0.4">
      <c r="A133" s="90"/>
      <c r="B133" s="90"/>
      <c r="C133" s="90"/>
      <c r="D133" s="91"/>
      <c r="E133" s="90"/>
      <c r="F133" s="92"/>
      <c r="G133" s="92"/>
    </row>
    <row r="134" spans="1:7" s="232" customFormat="1" ht="15" x14ac:dyDescent="0.4">
      <c r="A134" s="90"/>
      <c r="B134" s="90"/>
      <c r="C134" s="90"/>
      <c r="D134" s="91"/>
      <c r="E134" s="90"/>
      <c r="F134" s="92"/>
      <c r="G134" s="92"/>
    </row>
    <row r="135" spans="1:7" s="232" customFormat="1" ht="15" x14ac:dyDescent="0.4">
      <c r="A135" s="90"/>
      <c r="B135" s="90"/>
      <c r="C135" s="90"/>
      <c r="D135" s="91"/>
      <c r="E135" s="90"/>
      <c r="F135" s="92"/>
      <c r="G135" s="92"/>
    </row>
    <row r="136" spans="1:7" s="232" customFormat="1" ht="15" x14ac:dyDescent="0.4">
      <c r="A136" s="90"/>
      <c r="B136" s="90"/>
      <c r="C136" s="90"/>
      <c r="D136" s="91"/>
      <c r="E136" s="90"/>
      <c r="F136" s="92"/>
      <c r="G136" s="92"/>
    </row>
    <row r="137" spans="1:7" s="232" customFormat="1" ht="15" x14ac:dyDescent="0.4">
      <c r="A137" s="90"/>
      <c r="B137" s="90"/>
      <c r="C137" s="90"/>
      <c r="D137" s="91"/>
      <c r="E137" s="90"/>
      <c r="F137" s="92"/>
      <c r="G137" s="92"/>
    </row>
    <row r="138" spans="1:7" s="232" customFormat="1" ht="15" x14ac:dyDescent="0.4">
      <c r="A138" s="90"/>
      <c r="B138" s="90"/>
      <c r="C138" s="90"/>
      <c r="D138" s="91"/>
      <c r="E138" s="90"/>
      <c r="F138" s="92"/>
      <c r="G138" s="92"/>
    </row>
    <row r="139" spans="1:7" s="232" customFormat="1" ht="15" x14ac:dyDescent="0.4">
      <c r="A139" s="90"/>
      <c r="B139" s="90"/>
      <c r="C139" s="90"/>
      <c r="D139" s="91"/>
      <c r="E139" s="90"/>
      <c r="F139" s="92"/>
      <c r="G139" s="92"/>
    </row>
    <row r="140" spans="1:7" s="232" customFormat="1" ht="15" x14ac:dyDescent="0.4">
      <c r="A140" s="90"/>
      <c r="B140" s="90"/>
      <c r="C140" s="90"/>
      <c r="D140" s="91"/>
      <c r="E140" s="90"/>
      <c r="F140" s="92"/>
      <c r="G140" s="92"/>
    </row>
    <row r="141" spans="1:7" s="232" customFormat="1" ht="15" x14ac:dyDescent="0.4">
      <c r="A141" s="90"/>
      <c r="B141" s="90"/>
      <c r="C141" s="90"/>
      <c r="D141" s="91"/>
      <c r="E141" s="90"/>
      <c r="F141" s="92"/>
      <c r="G141" s="92"/>
    </row>
    <row r="142" spans="1:7" s="232" customFormat="1" ht="15" x14ac:dyDescent="0.4">
      <c r="A142" s="90"/>
      <c r="B142" s="90"/>
      <c r="C142" s="90"/>
      <c r="D142" s="91"/>
      <c r="E142" s="90"/>
      <c r="F142" s="92"/>
      <c r="G142" s="92"/>
    </row>
    <row r="143" spans="1:7" s="232" customFormat="1" ht="15" x14ac:dyDescent="0.4">
      <c r="A143" s="90"/>
      <c r="B143" s="90"/>
      <c r="C143" s="90"/>
      <c r="D143" s="91"/>
      <c r="E143" s="90"/>
      <c r="F143" s="92"/>
      <c r="G143" s="92"/>
    </row>
    <row r="144" spans="1:7" s="232" customFormat="1" ht="15" x14ac:dyDescent="0.4">
      <c r="A144" s="90"/>
      <c r="B144" s="90"/>
      <c r="C144" s="90"/>
      <c r="D144" s="91"/>
      <c r="E144" s="90"/>
      <c r="F144" s="92"/>
      <c r="G144" s="92"/>
    </row>
    <row r="145" spans="1:7" s="232" customFormat="1" ht="15" x14ac:dyDescent="0.4">
      <c r="A145" s="90"/>
      <c r="B145" s="90"/>
      <c r="C145" s="90"/>
      <c r="D145" s="91"/>
      <c r="E145" s="90"/>
      <c r="F145" s="92"/>
      <c r="G145" s="92"/>
    </row>
    <row r="146" spans="1:7" s="232" customFormat="1" ht="15" x14ac:dyDescent="0.4">
      <c r="A146" s="90"/>
      <c r="B146" s="90"/>
      <c r="C146" s="90"/>
      <c r="D146" s="91"/>
      <c r="E146" s="90"/>
      <c r="F146" s="92"/>
      <c r="G146" s="92"/>
    </row>
    <row r="147" spans="1:7" s="232" customFormat="1" ht="15" x14ac:dyDescent="0.4">
      <c r="A147" s="90"/>
      <c r="B147" s="90"/>
      <c r="C147" s="90"/>
      <c r="D147" s="91"/>
      <c r="E147" s="90"/>
      <c r="F147" s="92"/>
      <c r="G147" s="92"/>
    </row>
    <row r="148" spans="1:7" s="232" customFormat="1" ht="15" x14ac:dyDescent="0.4">
      <c r="A148" s="90"/>
      <c r="B148" s="90"/>
      <c r="C148" s="90"/>
      <c r="D148" s="91"/>
      <c r="E148" s="90"/>
      <c r="F148" s="92"/>
      <c r="G148" s="92"/>
    </row>
    <row r="149" spans="1:7" s="232" customFormat="1" ht="15" x14ac:dyDescent="0.4">
      <c r="A149" s="90"/>
      <c r="B149" s="90"/>
      <c r="C149" s="90"/>
      <c r="D149" s="91"/>
      <c r="E149" s="90"/>
      <c r="F149" s="92"/>
      <c r="G149" s="92"/>
    </row>
    <row r="150" spans="1:7" s="232" customFormat="1" ht="15" x14ac:dyDescent="0.4">
      <c r="A150" s="90"/>
      <c r="B150" s="90"/>
      <c r="C150" s="90"/>
      <c r="D150" s="91"/>
      <c r="E150" s="90"/>
      <c r="F150" s="92"/>
      <c r="G150" s="92"/>
    </row>
    <row r="151" spans="1:7" s="232" customFormat="1" ht="15" x14ac:dyDescent="0.4">
      <c r="A151" s="90"/>
      <c r="B151" s="90"/>
      <c r="C151" s="90"/>
      <c r="D151" s="91"/>
      <c r="E151" s="90"/>
      <c r="F151" s="92"/>
      <c r="G151" s="92"/>
    </row>
    <row r="152" spans="1:7" s="232" customFormat="1" ht="15" x14ac:dyDescent="0.4">
      <c r="A152" s="90"/>
      <c r="B152" s="90"/>
      <c r="C152" s="90"/>
      <c r="D152" s="91"/>
      <c r="E152" s="90"/>
      <c r="F152" s="92"/>
      <c r="G152" s="92"/>
    </row>
    <row r="153" spans="1:7" s="232" customFormat="1" ht="15" x14ac:dyDescent="0.4">
      <c r="A153" s="90"/>
      <c r="B153" s="90"/>
      <c r="C153" s="90"/>
      <c r="D153" s="91"/>
      <c r="E153" s="90"/>
      <c r="F153" s="92"/>
      <c r="G153" s="92"/>
    </row>
    <row r="154" spans="1:7" s="232" customFormat="1" ht="15" x14ac:dyDescent="0.4">
      <c r="A154" s="90"/>
      <c r="B154" s="90"/>
      <c r="C154" s="90"/>
      <c r="D154" s="91"/>
      <c r="E154" s="90"/>
      <c r="F154" s="92"/>
      <c r="G154" s="92"/>
    </row>
    <row r="155" spans="1:7" s="232" customFormat="1" ht="15" x14ac:dyDescent="0.4">
      <c r="A155" s="90"/>
      <c r="B155" s="90"/>
      <c r="C155" s="90"/>
      <c r="D155" s="91"/>
      <c r="E155" s="90"/>
      <c r="F155" s="92"/>
      <c r="G155" s="92"/>
    </row>
    <row r="156" spans="1:7" s="232" customFormat="1" ht="15" x14ac:dyDescent="0.4">
      <c r="A156" s="90"/>
      <c r="B156" s="90"/>
      <c r="C156" s="90"/>
      <c r="D156" s="91"/>
      <c r="E156" s="90"/>
      <c r="F156" s="92"/>
      <c r="G156" s="92"/>
    </row>
    <row r="157" spans="1:7" s="232" customFormat="1" ht="15" x14ac:dyDescent="0.4">
      <c r="A157" s="90"/>
      <c r="B157" s="90"/>
      <c r="C157" s="90"/>
      <c r="D157" s="91"/>
      <c r="E157" s="90"/>
      <c r="F157" s="92"/>
      <c r="G157" s="92"/>
    </row>
    <row r="158" spans="1:7" s="232" customFormat="1" ht="15" x14ac:dyDescent="0.4">
      <c r="A158" s="90"/>
      <c r="B158" s="90"/>
      <c r="C158" s="90"/>
      <c r="D158" s="91"/>
      <c r="E158" s="90"/>
      <c r="F158" s="92"/>
      <c r="G158" s="92"/>
    </row>
    <row r="159" spans="1:7" s="232" customFormat="1" ht="15" x14ac:dyDescent="0.4">
      <c r="A159" s="90"/>
      <c r="B159" s="90"/>
      <c r="C159" s="90"/>
      <c r="D159" s="91"/>
      <c r="E159" s="90"/>
      <c r="F159" s="92"/>
      <c r="G159" s="92"/>
    </row>
    <row r="160" spans="1:7" s="232" customFormat="1" ht="15" x14ac:dyDescent="0.4">
      <c r="A160" s="90"/>
      <c r="B160" s="90"/>
      <c r="C160" s="90"/>
      <c r="D160" s="91"/>
      <c r="E160" s="90"/>
      <c r="F160" s="92"/>
      <c r="G160" s="92"/>
    </row>
    <row r="161" spans="1:7" s="232" customFormat="1" ht="15" x14ac:dyDescent="0.4">
      <c r="A161" s="90"/>
      <c r="B161" s="90"/>
      <c r="C161" s="90"/>
      <c r="D161" s="91"/>
      <c r="E161" s="90"/>
      <c r="F161" s="92"/>
      <c r="G161" s="92"/>
    </row>
    <row r="162" spans="1:7" s="232" customFormat="1" ht="15" x14ac:dyDescent="0.4">
      <c r="A162" s="90"/>
      <c r="B162" s="90"/>
      <c r="C162" s="90"/>
      <c r="D162" s="91"/>
      <c r="E162" s="90"/>
      <c r="F162" s="92"/>
      <c r="G162" s="92"/>
    </row>
    <row r="163" spans="1:7" s="232" customFormat="1" ht="15" x14ac:dyDescent="0.4">
      <c r="A163" s="90"/>
      <c r="B163" s="90"/>
      <c r="C163" s="90"/>
      <c r="D163" s="91"/>
      <c r="E163" s="90"/>
      <c r="F163" s="92"/>
      <c r="G163" s="92"/>
    </row>
    <row r="164" spans="1:7" s="232" customFormat="1" ht="15" x14ac:dyDescent="0.4">
      <c r="A164" s="90"/>
      <c r="B164" s="90"/>
      <c r="C164" s="90"/>
      <c r="D164" s="91"/>
      <c r="E164" s="90"/>
      <c r="F164" s="92"/>
      <c r="G164" s="92"/>
    </row>
    <row r="165" spans="1:7" s="232" customFormat="1" ht="15" x14ac:dyDescent="0.4">
      <c r="A165" s="90"/>
      <c r="B165" s="90"/>
      <c r="C165" s="90"/>
      <c r="D165" s="91"/>
      <c r="E165" s="90"/>
      <c r="F165" s="92"/>
      <c r="G165" s="92"/>
    </row>
    <row r="166" spans="1:7" s="232" customFormat="1" ht="15" x14ac:dyDescent="0.4">
      <c r="A166" s="90"/>
      <c r="B166" s="90"/>
      <c r="C166" s="90"/>
      <c r="D166" s="91"/>
      <c r="E166" s="90"/>
      <c r="F166" s="92"/>
      <c r="G166" s="92"/>
    </row>
    <row r="167" spans="1:7" s="232" customFormat="1" ht="15" x14ac:dyDescent="0.4">
      <c r="A167" s="90"/>
      <c r="B167" s="90"/>
      <c r="C167" s="90"/>
      <c r="D167" s="91"/>
      <c r="E167" s="90"/>
      <c r="F167" s="92"/>
      <c r="G167" s="92"/>
    </row>
    <row r="168" spans="1:7" s="232" customFormat="1" ht="15" x14ac:dyDescent="0.4">
      <c r="A168" s="90"/>
      <c r="B168" s="90"/>
      <c r="C168" s="90"/>
      <c r="D168" s="91"/>
      <c r="E168" s="90"/>
      <c r="F168" s="92"/>
      <c r="G168" s="92"/>
    </row>
    <row r="169" spans="1:7" s="232" customFormat="1" ht="15" x14ac:dyDescent="0.4">
      <c r="A169" s="90"/>
      <c r="B169" s="90"/>
      <c r="C169" s="90"/>
      <c r="D169" s="91"/>
      <c r="E169" s="90"/>
      <c r="F169" s="92"/>
      <c r="G169" s="92"/>
    </row>
    <row r="170" spans="1:7" s="232" customFormat="1" ht="15" x14ac:dyDescent="0.4">
      <c r="A170" s="90"/>
      <c r="B170" s="90"/>
      <c r="C170" s="90"/>
      <c r="D170" s="91"/>
      <c r="E170" s="90"/>
      <c r="F170" s="92"/>
      <c r="G170" s="92"/>
    </row>
    <row r="171" spans="1:7" s="232" customFormat="1" ht="15" x14ac:dyDescent="0.4">
      <c r="A171" s="90"/>
      <c r="B171" s="90"/>
      <c r="C171" s="90"/>
      <c r="D171" s="91"/>
      <c r="E171" s="90"/>
      <c r="F171" s="92"/>
      <c r="G171" s="92"/>
    </row>
    <row r="172" spans="1:7" s="232" customFormat="1" ht="15" x14ac:dyDescent="0.4">
      <c r="A172" s="90"/>
      <c r="B172" s="90"/>
      <c r="C172" s="90"/>
      <c r="D172" s="91"/>
      <c r="E172" s="90"/>
      <c r="F172" s="92"/>
      <c r="G172" s="92"/>
    </row>
    <row r="173" spans="1:7" s="232" customFormat="1" ht="15" x14ac:dyDescent="0.4">
      <c r="A173" s="90"/>
      <c r="B173" s="90"/>
      <c r="C173" s="90"/>
      <c r="D173" s="91"/>
      <c r="E173" s="90"/>
      <c r="F173" s="92"/>
      <c r="G173" s="92"/>
    </row>
    <row r="174" spans="1:7" s="232" customFormat="1" ht="15" x14ac:dyDescent="0.4">
      <c r="A174" s="90"/>
      <c r="B174" s="90"/>
      <c r="C174" s="90"/>
      <c r="D174" s="91"/>
      <c r="E174" s="90"/>
      <c r="F174" s="92"/>
      <c r="G174" s="92"/>
    </row>
    <row r="175" spans="1:7" s="232" customFormat="1" ht="15" x14ac:dyDescent="0.4">
      <c r="A175" s="90"/>
      <c r="B175" s="90"/>
      <c r="C175" s="90"/>
      <c r="D175" s="91"/>
      <c r="E175" s="90"/>
      <c r="F175" s="92"/>
      <c r="G175" s="92"/>
    </row>
    <row r="176" spans="1:7" s="232" customFormat="1" ht="15" x14ac:dyDescent="0.4">
      <c r="A176" s="90"/>
      <c r="B176" s="90"/>
      <c r="C176" s="90"/>
      <c r="D176" s="91"/>
      <c r="E176" s="90"/>
      <c r="F176" s="92"/>
      <c r="G176" s="92"/>
    </row>
    <row r="177" spans="1:7" s="232" customFormat="1" ht="15" x14ac:dyDescent="0.4">
      <c r="A177" s="90"/>
      <c r="B177" s="90"/>
      <c r="C177" s="90"/>
      <c r="D177" s="91"/>
      <c r="E177" s="90"/>
      <c r="F177" s="92"/>
      <c r="G177" s="92"/>
    </row>
    <row r="178" spans="1:7" s="232" customFormat="1" ht="15" x14ac:dyDescent="0.4">
      <c r="A178" s="90"/>
      <c r="B178" s="90"/>
      <c r="C178" s="90"/>
      <c r="D178" s="91"/>
      <c r="E178" s="90"/>
      <c r="F178" s="92"/>
      <c r="G178" s="92"/>
    </row>
    <row r="179" spans="1:7" s="232" customFormat="1" ht="15" x14ac:dyDescent="0.4">
      <c r="A179" s="90"/>
      <c r="B179" s="90"/>
      <c r="C179" s="90"/>
      <c r="D179" s="91"/>
      <c r="E179" s="90"/>
      <c r="F179" s="92"/>
      <c r="G179" s="92"/>
    </row>
    <row r="180" spans="1:7" s="232" customFormat="1" ht="15" x14ac:dyDescent="0.4">
      <c r="A180" s="90"/>
      <c r="B180" s="90"/>
      <c r="C180" s="90"/>
      <c r="D180" s="91"/>
      <c r="E180" s="90"/>
      <c r="F180" s="92"/>
      <c r="G180" s="92"/>
    </row>
    <row r="181" spans="1:7" s="232" customFormat="1" ht="15" x14ac:dyDescent="0.4">
      <c r="A181" s="90"/>
      <c r="B181" s="90"/>
      <c r="C181" s="90"/>
      <c r="D181" s="91"/>
      <c r="E181" s="90"/>
      <c r="F181" s="92"/>
      <c r="G181" s="92"/>
    </row>
    <row r="182" spans="1:7" s="232" customFormat="1" ht="15" x14ac:dyDescent="0.4">
      <c r="A182" s="90"/>
      <c r="B182" s="90"/>
      <c r="C182" s="90"/>
      <c r="D182" s="91"/>
      <c r="E182" s="90"/>
      <c r="F182" s="92"/>
      <c r="G182" s="92"/>
    </row>
    <row r="183" spans="1:7" s="232" customFormat="1" ht="15" x14ac:dyDescent="0.4">
      <c r="A183" s="90"/>
      <c r="B183" s="90"/>
      <c r="C183" s="90"/>
      <c r="D183" s="91"/>
      <c r="E183" s="90"/>
      <c r="F183" s="92"/>
      <c r="G183" s="92"/>
    </row>
    <row r="184" spans="1:7" s="232" customFormat="1" ht="15" x14ac:dyDescent="0.4">
      <c r="A184" s="90"/>
      <c r="B184" s="90"/>
      <c r="C184" s="90"/>
      <c r="D184" s="91"/>
      <c r="E184" s="90"/>
      <c r="F184" s="92"/>
      <c r="G184" s="92"/>
    </row>
    <row r="185" spans="1:7" s="232" customFormat="1" ht="15" x14ac:dyDescent="0.4">
      <c r="A185" s="90"/>
      <c r="B185" s="90"/>
      <c r="C185" s="90"/>
      <c r="D185" s="91"/>
      <c r="E185" s="90"/>
      <c r="F185" s="92"/>
      <c r="G185" s="92"/>
    </row>
    <row r="186" spans="1:7" s="232" customFormat="1" ht="15" x14ac:dyDescent="0.4">
      <c r="A186" s="90"/>
      <c r="B186" s="90"/>
      <c r="C186" s="90"/>
      <c r="D186" s="91"/>
      <c r="E186" s="90"/>
      <c r="F186" s="92"/>
      <c r="G186" s="92"/>
    </row>
    <row r="187" spans="1:7" s="232" customFormat="1" ht="15" x14ac:dyDescent="0.4">
      <c r="A187" s="90"/>
      <c r="B187" s="90"/>
      <c r="C187" s="90"/>
      <c r="D187" s="91"/>
      <c r="E187" s="90"/>
      <c r="F187" s="92"/>
      <c r="G187" s="92"/>
    </row>
    <row r="188" spans="1:7" s="232" customFormat="1" ht="15" x14ac:dyDescent="0.4">
      <c r="A188" s="90"/>
      <c r="B188" s="90"/>
      <c r="C188" s="90"/>
      <c r="D188" s="91"/>
      <c r="E188" s="90"/>
      <c r="F188" s="92"/>
      <c r="G188" s="92"/>
    </row>
    <row r="189" spans="1:7" s="232" customFormat="1" ht="15" x14ac:dyDescent="0.4">
      <c r="A189" s="90"/>
      <c r="B189" s="90"/>
      <c r="C189" s="90"/>
      <c r="D189" s="91"/>
      <c r="E189" s="90"/>
      <c r="F189" s="92"/>
      <c r="G189" s="92"/>
    </row>
    <row r="190" spans="1:7" s="232" customFormat="1" ht="15" x14ac:dyDescent="0.4">
      <c r="A190" s="90"/>
      <c r="B190" s="90"/>
      <c r="C190" s="90"/>
      <c r="D190" s="91"/>
      <c r="E190" s="90"/>
      <c r="F190" s="92"/>
      <c r="G190" s="92"/>
    </row>
    <row r="191" spans="1:7" s="232" customFormat="1" ht="15" x14ac:dyDescent="0.4">
      <c r="A191" s="90"/>
      <c r="B191" s="90"/>
      <c r="C191" s="90"/>
      <c r="D191" s="91"/>
      <c r="E191" s="90"/>
      <c r="F191" s="92"/>
      <c r="G191" s="92"/>
    </row>
    <row r="192" spans="1:7" s="232" customFormat="1" ht="15" x14ac:dyDescent="0.4">
      <c r="A192" s="90"/>
      <c r="B192" s="90"/>
      <c r="C192" s="90"/>
      <c r="D192" s="91"/>
      <c r="E192" s="90"/>
      <c r="F192" s="92"/>
      <c r="G192" s="92"/>
    </row>
    <row r="193" spans="1:7" s="232" customFormat="1" ht="15" x14ac:dyDescent="0.4">
      <c r="A193" s="90"/>
      <c r="B193" s="90"/>
      <c r="C193" s="90"/>
      <c r="D193" s="91"/>
      <c r="E193" s="90"/>
      <c r="F193" s="92"/>
      <c r="G193" s="92"/>
    </row>
    <row r="194" spans="1:7" s="232" customFormat="1" ht="15" x14ac:dyDescent="0.4">
      <c r="A194" s="90"/>
      <c r="B194" s="90"/>
      <c r="C194" s="90"/>
      <c r="D194" s="91"/>
      <c r="E194" s="90"/>
      <c r="F194" s="92"/>
      <c r="G194" s="92"/>
    </row>
    <row r="195" spans="1:7" s="232" customFormat="1" ht="15" x14ac:dyDescent="0.4">
      <c r="A195" s="90"/>
      <c r="B195" s="90"/>
      <c r="C195" s="90"/>
      <c r="D195" s="91"/>
      <c r="E195" s="90"/>
      <c r="F195" s="92"/>
      <c r="G195" s="92"/>
    </row>
    <row r="196" spans="1:7" s="232" customFormat="1" ht="15" x14ac:dyDescent="0.4">
      <c r="A196" s="90"/>
      <c r="B196" s="90"/>
      <c r="C196" s="90"/>
      <c r="D196" s="91"/>
      <c r="E196" s="90"/>
      <c r="F196" s="92"/>
      <c r="G196" s="92"/>
    </row>
    <row r="197" spans="1:7" s="232" customFormat="1" ht="15" x14ac:dyDescent="0.4">
      <c r="A197" s="90"/>
      <c r="B197" s="90"/>
      <c r="C197" s="90"/>
      <c r="D197" s="91"/>
      <c r="E197" s="90"/>
      <c r="F197" s="92"/>
      <c r="G197" s="92"/>
    </row>
    <row r="198" spans="1:7" s="232" customFormat="1" ht="15" x14ac:dyDescent="0.4">
      <c r="A198" s="90"/>
      <c r="B198" s="90"/>
      <c r="C198" s="90"/>
      <c r="D198" s="91"/>
      <c r="E198" s="90"/>
      <c r="F198" s="92"/>
      <c r="G198" s="92"/>
    </row>
    <row r="199" spans="1:7" s="232" customFormat="1" ht="15" x14ac:dyDescent="0.4">
      <c r="A199" s="90"/>
      <c r="B199" s="90"/>
      <c r="C199" s="90"/>
      <c r="D199" s="91"/>
      <c r="E199" s="90"/>
      <c r="F199" s="92"/>
      <c r="G199" s="92"/>
    </row>
    <row r="200" spans="1:7" s="232" customFormat="1" ht="15" x14ac:dyDescent="0.4">
      <c r="A200" s="90"/>
      <c r="B200" s="90"/>
      <c r="C200" s="90"/>
      <c r="D200" s="91"/>
      <c r="E200" s="90"/>
      <c r="F200" s="92"/>
      <c r="G200" s="92"/>
    </row>
    <row r="201" spans="1:7" s="232" customFormat="1" ht="15" x14ac:dyDescent="0.4">
      <c r="A201" s="90"/>
      <c r="B201" s="90"/>
      <c r="C201" s="90"/>
      <c r="D201" s="91"/>
      <c r="E201" s="90"/>
      <c r="F201" s="92"/>
      <c r="G201" s="92"/>
    </row>
    <row r="202" spans="1:7" s="232" customFormat="1" ht="15" x14ac:dyDescent="0.4">
      <c r="A202" s="90"/>
      <c r="B202" s="90"/>
      <c r="C202" s="90"/>
      <c r="D202" s="91"/>
      <c r="E202" s="90"/>
      <c r="F202" s="92"/>
      <c r="G202" s="92"/>
    </row>
    <row r="203" spans="1:7" s="232" customFormat="1" ht="15" x14ac:dyDescent="0.4">
      <c r="A203" s="90"/>
      <c r="B203" s="90"/>
      <c r="C203" s="90"/>
      <c r="D203" s="91"/>
      <c r="E203" s="90"/>
      <c r="F203" s="92"/>
      <c r="G203" s="92"/>
    </row>
    <row r="204" spans="1:7" s="232" customFormat="1" ht="15" x14ac:dyDescent="0.4">
      <c r="A204" s="90"/>
      <c r="B204" s="90"/>
      <c r="C204" s="90"/>
      <c r="D204" s="91"/>
      <c r="E204" s="90"/>
      <c r="F204" s="92"/>
      <c r="G204" s="92"/>
    </row>
    <row r="205" spans="1:7" s="232" customFormat="1" ht="15" x14ac:dyDescent="0.4">
      <c r="A205" s="90"/>
      <c r="B205" s="90"/>
      <c r="C205" s="90"/>
      <c r="D205" s="91"/>
      <c r="E205" s="90"/>
      <c r="F205" s="92"/>
      <c r="G205" s="92"/>
    </row>
    <row r="206" spans="1:7" s="232" customFormat="1" ht="15" x14ac:dyDescent="0.4">
      <c r="A206" s="90"/>
      <c r="B206" s="90"/>
      <c r="C206" s="90"/>
      <c r="D206" s="91"/>
      <c r="E206" s="90"/>
      <c r="F206" s="92"/>
      <c r="G206" s="92"/>
    </row>
    <row r="207" spans="1:7" s="232" customFormat="1" ht="15" x14ac:dyDescent="0.4">
      <c r="A207" s="90"/>
      <c r="B207" s="90"/>
      <c r="C207" s="90"/>
      <c r="D207" s="91"/>
      <c r="E207" s="90"/>
      <c r="F207" s="92"/>
      <c r="G207" s="92"/>
    </row>
    <row r="208" spans="1:7" s="232" customFormat="1" ht="15" x14ac:dyDescent="0.4">
      <c r="A208" s="90"/>
      <c r="B208" s="90"/>
      <c r="C208" s="90"/>
      <c r="D208" s="91"/>
      <c r="E208" s="90"/>
      <c r="F208" s="92"/>
      <c r="G208" s="92"/>
    </row>
    <row r="209" spans="1:7" s="232" customFormat="1" ht="15" x14ac:dyDescent="0.4">
      <c r="A209" s="90"/>
      <c r="B209" s="90"/>
      <c r="C209" s="90"/>
      <c r="D209" s="91"/>
      <c r="E209" s="90"/>
      <c r="F209" s="92"/>
      <c r="G209" s="92"/>
    </row>
    <row r="210" spans="1:7" s="232" customFormat="1" ht="15" x14ac:dyDescent="0.4">
      <c r="A210" s="90"/>
      <c r="B210" s="90"/>
      <c r="C210" s="90"/>
      <c r="D210" s="91"/>
      <c r="E210" s="90"/>
      <c r="F210" s="92"/>
      <c r="G210" s="92"/>
    </row>
    <row r="211" spans="1:7" s="232" customFormat="1" ht="15" x14ac:dyDescent="0.4">
      <c r="A211" s="90"/>
      <c r="B211" s="90"/>
      <c r="C211" s="90"/>
      <c r="D211" s="91"/>
      <c r="E211" s="90"/>
      <c r="F211" s="92"/>
      <c r="G211" s="92"/>
    </row>
    <row r="212" spans="1:7" s="232" customFormat="1" ht="15" x14ac:dyDescent="0.4">
      <c r="A212" s="90"/>
      <c r="B212" s="90"/>
      <c r="C212" s="90"/>
      <c r="D212" s="91"/>
      <c r="E212" s="90"/>
      <c r="F212" s="92"/>
      <c r="G212" s="92"/>
    </row>
    <row r="213" spans="1:7" s="232" customFormat="1" ht="15" x14ac:dyDescent="0.4">
      <c r="A213" s="90"/>
      <c r="B213" s="90"/>
      <c r="C213" s="90"/>
      <c r="D213" s="91"/>
      <c r="E213" s="90"/>
      <c r="F213" s="92"/>
      <c r="G213" s="92"/>
    </row>
    <row r="214" spans="1:7" s="232" customFormat="1" ht="15" x14ac:dyDescent="0.4">
      <c r="A214" s="90"/>
      <c r="B214" s="90"/>
      <c r="C214" s="90"/>
      <c r="D214" s="91"/>
      <c r="E214" s="90"/>
      <c r="F214" s="92"/>
      <c r="G214" s="92"/>
    </row>
    <row r="215" spans="1:7" s="232" customFormat="1" ht="15" x14ac:dyDescent="0.4">
      <c r="A215" s="90"/>
      <c r="B215" s="90"/>
      <c r="C215" s="90"/>
      <c r="D215" s="91"/>
      <c r="E215" s="90"/>
      <c r="F215" s="92"/>
      <c r="G215" s="92"/>
    </row>
    <row r="216" spans="1:7" s="232" customFormat="1" ht="15" x14ac:dyDescent="0.4">
      <c r="A216" s="90"/>
      <c r="B216" s="90"/>
      <c r="C216" s="90"/>
      <c r="D216" s="91"/>
      <c r="E216" s="90"/>
      <c r="F216" s="92"/>
      <c r="G216" s="92"/>
    </row>
    <row r="217" spans="1:7" s="232" customFormat="1" ht="15" x14ac:dyDescent="0.4">
      <c r="A217" s="90"/>
      <c r="B217" s="90"/>
      <c r="C217" s="90"/>
      <c r="D217" s="91"/>
      <c r="E217" s="90"/>
      <c r="F217" s="92"/>
      <c r="G217" s="92"/>
    </row>
    <row r="218" spans="1:7" s="232" customFormat="1" ht="15" x14ac:dyDescent="0.4">
      <c r="A218" s="90"/>
      <c r="B218" s="90"/>
      <c r="C218" s="90"/>
      <c r="D218" s="91"/>
      <c r="E218" s="90"/>
      <c r="F218" s="92"/>
      <c r="G218" s="92"/>
    </row>
    <row r="219" spans="1:7" s="232" customFormat="1" ht="15" x14ac:dyDescent="0.4">
      <c r="A219" s="90"/>
      <c r="B219" s="90"/>
      <c r="C219" s="90"/>
      <c r="D219" s="91"/>
      <c r="E219" s="90"/>
      <c r="F219" s="92"/>
      <c r="G219" s="92"/>
    </row>
    <row r="220" spans="1:7" s="232" customFormat="1" ht="15" x14ac:dyDescent="0.4">
      <c r="A220" s="90"/>
      <c r="B220" s="90"/>
      <c r="C220" s="90"/>
      <c r="D220" s="91"/>
      <c r="E220" s="90"/>
      <c r="F220" s="92"/>
      <c r="G220" s="92"/>
    </row>
    <row r="221" spans="1:7" s="232" customFormat="1" ht="15" x14ac:dyDescent="0.4">
      <c r="A221" s="90"/>
      <c r="B221" s="90"/>
      <c r="C221" s="90"/>
      <c r="D221" s="91"/>
      <c r="E221" s="90"/>
      <c r="F221" s="92"/>
      <c r="G221" s="92"/>
    </row>
    <row r="222" spans="1:7" s="232" customFormat="1" ht="15" x14ac:dyDescent="0.4">
      <c r="A222" s="90"/>
      <c r="B222" s="90"/>
      <c r="C222" s="90"/>
      <c r="D222" s="91"/>
      <c r="E222" s="90"/>
      <c r="F222" s="92"/>
      <c r="G222" s="92"/>
    </row>
    <row r="223" spans="1:7" s="232" customFormat="1" ht="15" x14ac:dyDescent="0.4">
      <c r="A223" s="90"/>
      <c r="B223" s="90"/>
      <c r="C223" s="90"/>
      <c r="D223" s="91"/>
      <c r="E223" s="90"/>
      <c r="F223" s="92"/>
      <c r="G223" s="92"/>
    </row>
    <row r="224" spans="1:7" s="232" customFormat="1" ht="15" x14ac:dyDescent="0.4">
      <c r="A224" s="90"/>
      <c r="B224" s="90"/>
      <c r="C224" s="90"/>
      <c r="D224" s="91"/>
      <c r="E224" s="90"/>
      <c r="F224" s="92"/>
      <c r="G224" s="92"/>
    </row>
    <row r="225" spans="1:7" s="232" customFormat="1" ht="15" x14ac:dyDescent="0.4">
      <c r="A225" s="90"/>
      <c r="B225" s="90"/>
      <c r="C225" s="90"/>
      <c r="D225" s="91"/>
      <c r="E225" s="90"/>
      <c r="F225" s="92"/>
      <c r="G225" s="92"/>
    </row>
    <row r="226" spans="1:7" s="232" customFormat="1" ht="15" x14ac:dyDescent="0.4">
      <c r="A226" s="90"/>
      <c r="B226" s="90"/>
      <c r="C226" s="90"/>
      <c r="D226" s="91"/>
      <c r="E226" s="90"/>
      <c r="F226" s="92"/>
      <c r="G226" s="92"/>
    </row>
    <row r="227" spans="1:7" s="232" customFormat="1" ht="15" x14ac:dyDescent="0.4">
      <c r="A227" s="90"/>
      <c r="B227" s="90"/>
      <c r="C227" s="90"/>
      <c r="D227" s="91"/>
      <c r="E227" s="90"/>
      <c r="F227" s="92"/>
      <c r="G227" s="92"/>
    </row>
    <row r="228" spans="1:7" s="232" customFormat="1" ht="15" x14ac:dyDescent="0.4">
      <c r="A228" s="90"/>
      <c r="B228" s="90"/>
      <c r="C228" s="90"/>
      <c r="D228" s="91"/>
      <c r="E228" s="90"/>
      <c r="F228" s="92"/>
      <c r="G228" s="92"/>
    </row>
    <row r="229" spans="1:7" s="232" customFormat="1" ht="15" x14ac:dyDescent="0.4">
      <c r="A229" s="90"/>
      <c r="B229" s="90"/>
      <c r="C229" s="90"/>
      <c r="D229" s="91"/>
      <c r="E229" s="90"/>
      <c r="F229" s="92"/>
      <c r="G229" s="92"/>
    </row>
    <row r="230" spans="1:7" s="232" customFormat="1" ht="15" x14ac:dyDescent="0.4">
      <c r="A230" s="90"/>
      <c r="B230" s="90"/>
      <c r="C230" s="90"/>
      <c r="D230" s="91"/>
      <c r="E230" s="90"/>
      <c r="F230" s="92"/>
      <c r="G230" s="92"/>
    </row>
    <row r="231" spans="1:7" s="232" customFormat="1" ht="15" x14ac:dyDescent="0.4">
      <c r="A231" s="90"/>
      <c r="B231" s="90"/>
      <c r="C231" s="90"/>
      <c r="D231" s="91"/>
      <c r="E231" s="90"/>
      <c r="F231" s="92"/>
      <c r="G231" s="92"/>
    </row>
    <row r="232" spans="1:7" s="232" customFormat="1" ht="15" x14ac:dyDescent="0.4">
      <c r="A232" s="90"/>
      <c r="B232" s="90"/>
      <c r="C232" s="90"/>
      <c r="D232" s="91"/>
      <c r="E232" s="90"/>
      <c r="F232" s="92"/>
      <c r="G232" s="92"/>
    </row>
    <row r="233" spans="1:7" s="232" customFormat="1" ht="15" x14ac:dyDescent="0.4">
      <c r="A233" s="90"/>
      <c r="B233" s="90"/>
      <c r="C233" s="90"/>
      <c r="D233" s="91"/>
      <c r="E233" s="90"/>
      <c r="F233" s="92"/>
      <c r="G233" s="92"/>
    </row>
    <row r="234" spans="1:7" s="232" customFormat="1" ht="15" x14ac:dyDescent="0.4">
      <c r="A234" s="90"/>
      <c r="B234" s="90"/>
      <c r="C234" s="90"/>
      <c r="D234" s="91"/>
      <c r="E234" s="90"/>
      <c r="F234" s="92"/>
      <c r="G234" s="92"/>
    </row>
    <row r="235" spans="1:7" s="232" customFormat="1" ht="15" x14ac:dyDescent="0.4">
      <c r="A235" s="90"/>
      <c r="B235" s="90"/>
      <c r="C235" s="90"/>
      <c r="D235" s="91"/>
      <c r="E235" s="90"/>
      <c r="F235" s="92"/>
      <c r="G235" s="92"/>
    </row>
    <row r="236" spans="1:7" s="232" customFormat="1" ht="15" x14ac:dyDescent="0.4">
      <c r="A236" s="90"/>
      <c r="B236" s="90"/>
      <c r="C236" s="90"/>
      <c r="D236" s="91"/>
      <c r="E236" s="90"/>
      <c r="F236" s="92"/>
      <c r="G236" s="92"/>
    </row>
    <row r="237" spans="1:7" s="232" customFormat="1" ht="15" x14ac:dyDescent="0.4">
      <c r="A237" s="90"/>
      <c r="B237" s="90"/>
      <c r="C237" s="90"/>
      <c r="D237" s="91"/>
      <c r="E237" s="90"/>
      <c r="F237" s="92"/>
      <c r="G237" s="92"/>
    </row>
    <row r="238" spans="1:7" s="232" customFormat="1" ht="15" x14ac:dyDescent="0.4">
      <c r="A238" s="90"/>
      <c r="B238" s="90"/>
      <c r="C238" s="90"/>
      <c r="D238" s="91"/>
      <c r="E238" s="90"/>
      <c r="F238" s="92"/>
      <c r="G238" s="92"/>
    </row>
    <row r="239" spans="1:7" s="232" customFormat="1" ht="15" x14ac:dyDescent="0.4">
      <c r="A239" s="90"/>
      <c r="B239" s="90"/>
      <c r="C239" s="90"/>
      <c r="D239" s="91"/>
      <c r="E239" s="90"/>
      <c r="F239" s="92"/>
      <c r="G239" s="92"/>
    </row>
    <row r="240" spans="1:7" s="232" customFormat="1" ht="15" x14ac:dyDescent="0.4">
      <c r="A240" s="90"/>
      <c r="B240" s="90"/>
      <c r="C240" s="90"/>
      <c r="D240" s="91"/>
      <c r="E240" s="90"/>
      <c r="F240" s="92"/>
      <c r="G240" s="92"/>
    </row>
    <row r="241" spans="1:7" s="232" customFormat="1" ht="15" x14ac:dyDescent="0.4">
      <c r="A241" s="90"/>
      <c r="B241" s="90"/>
      <c r="C241" s="90"/>
      <c r="D241" s="91"/>
      <c r="E241" s="90"/>
      <c r="F241" s="92"/>
      <c r="G241" s="92"/>
    </row>
    <row r="242" spans="1:7" s="232" customFormat="1" ht="15" x14ac:dyDescent="0.4">
      <c r="A242" s="90"/>
      <c r="B242" s="90"/>
      <c r="C242" s="90"/>
      <c r="D242" s="91"/>
      <c r="E242" s="90"/>
      <c r="F242" s="92"/>
      <c r="G242" s="92"/>
    </row>
    <row r="243" spans="1:7" s="232" customFormat="1" ht="15" x14ac:dyDescent="0.4">
      <c r="A243" s="90"/>
      <c r="B243" s="90"/>
      <c r="C243" s="90"/>
      <c r="D243" s="91"/>
      <c r="E243" s="90"/>
      <c r="F243" s="92"/>
      <c r="G243" s="92"/>
    </row>
    <row r="244" spans="1:7" s="232" customFormat="1" ht="15" x14ac:dyDescent="0.4">
      <c r="A244" s="90"/>
      <c r="B244" s="90"/>
      <c r="C244" s="90"/>
      <c r="D244" s="91"/>
      <c r="E244" s="90"/>
      <c r="F244" s="92"/>
      <c r="G244" s="92"/>
    </row>
    <row r="245" spans="1:7" s="232" customFormat="1" ht="15" x14ac:dyDescent="0.4">
      <c r="A245" s="90"/>
      <c r="B245" s="90"/>
      <c r="C245" s="90"/>
      <c r="D245" s="91"/>
      <c r="E245" s="90"/>
      <c r="F245" s="92"/>
      <c r="G245" s="92"/>
    </row>
    <row r="246" spans="1:7" s="232" customFormat="1" ht="15" x14ac:dyDescent="0.4">
      <c r="A246" s="90"/>
      <c r="B246" s="90"/>
      <c r="C246" s="90"/>
      <c r="D246" s="91"/>
      <c r="E246" s="90"/>
      <c r="F246" s="92"/>
      <c r="G246" s="92"/>
    </row>
    <row r="247" spans="1:7" s="232" customFormat="1" ht="15" x14ac:dyDescent="0.4">
      <c r="A247" s="90"/>
      <c r="B247" s="90"/>
      <c r="C247" s="90"/>
      <c r="D247" s="91"/>
      <c r="E247" s="90"/>
      <c r="F247" s="92"/>
      <c r="G247" s="92"/>
    </row>
    <row r="248" spans="1:7" s="232" customFormat="1" ht="15" x14ac:dyDescent="0.4">
      <c r="A248" s="90"/>
      <c r="B248" s="90"/>
      <c r="C248" s="90"/>
      <c r="D248" s="91"/>
      <c r="E248" s="90"/>
      <c r="F248" s="92"/>
      <c r="G248" s="92"/>
    </row>
    <row r="249" spans="1:7" s="232" customFormat="1" ht="15" x14ac:dyDescent="0.4">
      <c r="A249" s="90"/>
      <c r="B249" s="90"/>
      <c r="C249" s="90"/>
      <c r="D249" s="91"/>
      <c r="E249" s="90"/>
      <c r="F249" s="92"/>
      <c r="G249" s="92"/>
    </row>
    <row r="250" spans="1:7" s="232" customFormat="1" ht="15" x14ac:dyDescent="0.4">
      <c r="A250" s="90"/>
      <c r="B250" s="90"/>
      <c r="C250" s="90"/>
      <c r="D250" s="91"/>
      <c r="E250" s="90"/>
      <c r="F250" s="92"/>
      <c r="G250" s="92"/>
    </row>
    <row r="251" spans="1:7" s="232" customFormat="1" ht="15" x14ac:dyDescent="0.4">
      <c r="A251" s="90"/>
      <c r="B251" s="90"/>
      <c r="C251" s="90"/>
      <c r="D251" s="91"/>
      <c r="E251" s="90"/>
      <c r="F251" s="92"/>
      <c r="G251" s="92"/>
    </row>
    <row r="252" spans="1:7" s="232" customFormat="1" ht="15" x14ac:dyDescent="0.4">
      <c r="A252" s="90"/>
      <c r="B252" s="90"/>
      <c r="C252" s="90"/>
      <c r="D252" s="91"/>
      <c r="E252" s="90"/>
      <c r="F252" s="92"/>
      <c r="G252" s="92"/>
    </row>
    <row r="253" spans="1:7" s="232" customFormat="1" ht="15" x14ac:dyDescent="0.4">
      <c r="A253" s="90"/>
      <c r="B253" s="90"/>
      <c r="C253" s="90"/>
      <c r="D253" s="91"/>
      <c r="E253" s="90"/>
      <c r="F253" s="92"/>
      <c r="G253" s="92"/>
    </row>
    <row r="254" spans="1:7" s="232" customFormat="1" ht="15" x14ac:dyDescent="0.4">
      <c r="A254" s="90"/>
      <c r="B254" s="90"/>
      <c r="C254" s="90"/>
      <c r="D254" s="91"/>
      <c r="E254" s="90"/>
      <c r="F254" s="92"/>
      <c r="G254" s="92"/>
    </row>
    <row r="255" spans="1:7" s="232" customFormat="1" ht="15" x14ac:dyDescent="0.4">
      <c r="A255" s="90"/>
      <c r="B255" s="90"/>
      <c r="C255" s="90"/>
      <c r="D255" s="91"/>
      <c r="E255" s="90"/>
      <c r="F255" s="92"/>
      <c r="G255" s="92"/>
    </row>
    <row r="256" spans="1:7" s="232" customFormat="1" ht="15" x14ac:dyDescent="0.4">
      <c r="A256" s="90"/>
      <c r="B256" s="90"/>
      <c r="C256" s="90"/>
      <c r="D256" s="91"/>
      <c r="E256" s="90"/>
      <c r="F256" s="92"/>
      <c r="G256" s="92"/>
    </row>
    <row r="257" spans="1:7" s="232" customFormat="1" ht="15" x14ac:dyDescent="0.4">
      <c r="A257" s="90"/>
      <c r="B257" s="90"/>
      <c r="C257" s="90"/>
      <c r="D257" s="91"/>
      <c r="E257" s="90"/>
      <c r="F257" s="92"/>
      <c r="G257" s="92"/>
    </row>
    <row r="258" spans="1:7" s="232" customFormat="1" ht="15" x14ac:dyDescent="0.4">
      <c r="A258" s="90"/>
      <c r="B258" s="90"/>
      <c r="C258" s="90"/>
      <c r="D258" s="91"/>
      <c r="E258" s="90"/>
      <c r="F258" s="92"/>
      <c r="G258" s="92"/>
    </row>
    <row r="259" spans="1:7" s="232" customFormat="1" ht="15" x14ac:dyDescent="0.4">
      <c r="A259" s="90"/>
      <c r="B259" s="90"/>
      <c r="C259" s="90"/>
      <c r="D259" s="91"/>
      <c r="E259" s="90"/>
      <c r="F259" s="92"/>
      <c r="G259" s="92"/>
    </row>
    <row r="260" spans="1:7" s="232" customFormat="1" ht="15" x14ac:dyDescent="0.4">
      <c r="A260" s="90"/>
      <c r="B260" s="90"/>
      <c r="C260" s="90"/>
      <c r="D260" s="91"/>
      <c r="E260" s="90"/>
      <c r="F260" s="92"/>
      <c r="G260" s="92"/>
    </row>
    <row r="261" spans="1:7" s="232" customFormat="1" ht="15" x14ac:dyDescent="0.4">
      <c r="A261" s="90"/>
      <c r="B261" s="90"/>
      <c r="C261" s="90"/>
      <c r="D261" s="91"/>
      <c r="E261" s="90"/>
      <c r="F261" s="92"/>
      <c r="G261" s="92"/>
    </row>
    <row r="262" spans="1:7" s="232" customFormat="1" ht="15" x14ac:dyDescent="0.4">
      <c r="A262" s="90"/>
      <c r="B262" s="90"/>
      <c r="C262" s="90"/>
      <c r="D262" s="91"/>
      <c r="E262" s="90"/>
      <c r="F262" s="92"/>
      <c r="G262" s="92"/>
    </row>
    <row r="263" spans="1:7" s="232" customFormat="1" ht="15" x14ac:dyDescent="0.4">
      <c r="A263" s="90"/>
      <c r="B263" s="90"/>
      <c r="C263" s="90"/>
      <c r="D263" s="91"/>
      <c r="E263" s="90"/>
      <c r="F263" s="92"/>
      <c r="G263" s="92"/>
    </row>
    <row r="264" spans="1:7" s="232" customFormat="1" ht="15" x14ac:dyDescent="0.4">
      <c r="A264" s="90"/>
      <c r="B264" s="90"/>
      <c r="C264" s="90"/>
      <c r="D264" s="91"/>
      <c r="E264" s="90"/>
      <c r="F264" s="92"/>
      <c r="G264" s="92"/>
    </row>
    <row r="265" spans="1:7" s="232" customFormat="1" ht="15" x14ac:dyDescent="0.4">
      <c r="A265" s="90"/>
      <c r="B265" s="90"/>
      <c r="C265" s="90"/>
      <c r="D265" s="91"/>
      <c r="E265" s="90"/>
      <c r="F265" s="92"/>
      <c r="G265" s="92"/>
    </row>
    <row r="266" spans="1:7" s="232" customFormat="1" ht="15" x14ac:dyDescent="0.4">
      <c r="A266" s="90"/>
      <c r="B266" s="90"/>
      <c r="C266" s="90"/>
      <c r="D266" s="91"/>
      <c r="E266" s="90"/>
      <c r="F266" s="92"/>
      <c r="G266" s="92"/>
    </row>
    <row r="267" spans="1:7" s="232" customFormat="1" ht="15" x14ac:dyDescent="0.4">
      <c r="A267" s="90"/>
      <c r="B267" s="90"/>
      <c r="C267" s="90"/>
      <c r="D267" s="91"/>
      <c r="E267" s="90"/>
      <c r="F267" s="92"/>
      <c r="G267" s="92"/>
    </row>
    <row r="268" spans="1:7" s="232" customFormat="1" ht="15" x14ac:dyDescent="0.4">
      <c r="A268" s="90"/>
      <c r="B268" s="90"/>
      <c r="C268" s="90"/>
      <c r="D268" s="91"/>
      <c r="E268" s="90"/>
      <c r="F268" s="92"/>
      <c r="G268" s="92"/>
    </row>
    <row r="269" spans="1:7" s="232" customFormat="1" ht="15" x14ac:dyDescent="0.4">
      <c r="A269" s="90"/>
      <c r="B269" s="90"/>
      <c r="C269" s="90"/>
      <c r="D269" s="91"/>
      <c r="E269" s="90"/>
      <c r="F269" s="92"/>
      <c r="G269" s="92"/>
    </row>
    <row r="270" spans="1:7" s="232" customFormat="1" ht="15" x14ac:dyDescent="0.4">
      <c r="A270" s="90"/>
      <c r="B270" s="90"/>
      <c r="C270" s="90"/>
      <c r="D270" s="91"/>
      <c r="E270" s="90"/>
      <c r="F270" s="92"/>
      <c r="G270" s="92"/>
    </row>
    <row r="271" spans="1:7" s="232" customFormat="1" ht="15" x14ac:dyDescent="0.4">
      <c r="A271" s="90"/>
      <c r="B271" s="90"/>
      <c r="C271" s="90"/>
      <c r="D271" s="91"/>
      <c r="E271" s="90"/>
      <c r="F271" s="92"/>
      <c r="G271" s="92"/>
    </row>
    <row r="272" spans="1:7" s="232" customFormat="1" ht="15" x14ac:dyDescent="0.4">
      <c r="A272" s="90"/>
      <c r="B272" s="90"/>
      <c r="C272" s="90"/>
      <c r="D272" s="91"/>
      <c r="E272" s="90"/>
      <c r="F272" s="92"/>
      <c r="G272" s="92"/>
    </row>
    <row r="273" spans="1:7" s="232" customFormat="1" ht="15" x14ac:dyDescent="0.4">
      <c r="A273" s="90"/>
      <c r="B273" s="90"/>
      <c r="C273" s="90"/>
      <c r="D273" s="91"/>
      <c r="E273" s="90"/>
      <c r="F273" s="92"/>
      <c r="G273" s="92"/>
    </row>
    <row r="274" spans="1:7" s="232" customFormat="1" ht="15" x14ac:dyDescent="0.4">
      <c r="A274" s="90"/>
      <c r="B274" s="90"/>
      <c r="C274" s="90"/>
      <c r="D274" s="91"/>
      <c r="E274" s="90"/>
      <c r="F274" s="92"/>
      <c r="G274" s="92"/>
    </row>
    <row r="275" spans="1:7" s="232" customFormat="1" ht="15" x14ac:dyDescent="0.4">
      <c r="A275" s="90"/>
      <c r="B275" s="90"/>
      <c r="C275" s="90"/>
      <c r="D275" s="91"/>
      <c r="E275" s="90"/>
      <c r="F275" s="92"/>
      <c r="G275" s="92"/>
    </row>
    <row r="276" spans="1:7" s="232" customFormat="1" ht="15" x14ac:dyDescent="0.4">
      <c r="A276" s="90"/>
      <c r="B276" s="90"/>
      <c r="C276" s="90"/>
      <c r="D276" s="91"/>
      <c r="E276" s="90"/>
      <c r="F276" s="92"/>
      <c r="G276" s="92"/>
    </row>
    <row r="277" spans="1:7" s="232" customFormat="1" ht="15" x14ac:dyDescent="0.4">
      <c r="A277" s="90"/>
      <c r="B277" s="90"/>
      <c r="C277" s="90"/>
      <c r="D277" s="91"/>
      <c r="E277" s="90"/>
      <c r="F277" s="92"/>
      <c r="G277" s="92"/>
    </row>
    <row r="278" spans="1:7" s="232" customFormat="1" ht="15" x14ac:dyDescent="0.4">
      <c r="A278" s="90"/>
      <c r="B278" s="90"/>
      <c r="C278" s="90"/>
      <c r="D278" s="91"/>
      <c r="E278" s="90"/>
      <c r="F278" s="92"/>
      <c r="G278" s="92"/>
    </row>
    <row r="279" spans="1:7" s="232" customFormat="1" ht="15" x14ac:dyDescent="0.4">
      <c r="A279" s="90"/>
      <c r="B279" s="90"/>
      <c r="C279" s="90"/>
      <c r="D279" s="91"/>
      <c r="E279" s="90"/>
      <c r="F279" s="92"/>
      <c r="G279" s="92"/>
    </row>
    <row r="280" spans="1:7" s="232" customFormat="1" ht="15" x14ac:dyDescent="0.4">
      <c r="A280" s="90"/>
      <c r="B280" s="90"/>
      <c r="C280" s="90"/>
      <c r="D280" s="91"/>
      <c r="E280" s="90"/>
      <c r="F280" s="92"/>
      <c r="G280" s="92"/>
    </row>
    <row r="281" spans="1:7" s="232" customFormat="1" ht="15" x14ac:dyDescent="0.4">
      <c r="A281" s="90"/>
      <c r="B281" s="90"/>
      <c r="C281" s="90"/>
      <c r="D281" s="91"/>
      <c r="E281" s="90"/>
      <c r="F281" s="92"/>
      <c r="G281" s="92"/>
    </row>
    <row r="282" spans="1:7" s="232" customFormat="1" ht="15" x14ac:dyDescent="0.4">
      <c r="A282" s="90"/>
      <c r="B282" s="90"/>
      <c r="C282" s="90"/>
      <c r="D282" s="91"/>
      <c r="E282" s="90"/>
      <c r="F282" s="92"/>
      <c r="G282" s="92"/>
    </row>
    <row r="283" spans="1:7" s="232" customFormat="1" ht="15" x14ac:dyDescent="0.4">
      <c r="A283" s="90"/>
      <c r="B283" s="90"/>
      <c r="C283" s="90"/>
      <c r="D283" s="91"/>
      <c r="E283" s="90"/>
      <c r="F283" s="92"/>
      <c r="G283" s="92"/>
    </row>
    <row r="284" spans="1:7" s="232" customFormat="1" ht="15" x14ac:dyDescent="0.4">
      <c r="A284" s="90"/>
      <c r="B284" s="90"/>
      <c r="C284" s="90"/>
      <c r="D284" s="91"/>
      <c r="E284" s="90"/>
      <c r="F284" s="92"/>
      <c r="G284" s="92"/>
    </row>
    <row r="285" spans="1:7" s="232" customFormat="1" ht="15" x14ac:dyDescent="0.4">
      <c r="A285" s="90"/>
      <c r="B285" s="90"/>
      <c r="C285" s="90"/>
      <c r="D285" s="91"/>
      <c r="E285" s="90"/>
      <c r="F285" s="92"/>
      <c r="G285" s="92"/>
    </row>
    <row r="286" spans="1:7" s="232" customFormat="1" ht="15" x14ac:dyDescent="0.4">
      <c r="A286" s="90"/>
      <c r="B286" s="90"/>
      <c r="C286" s="90"/>
      <c r="D286" s="91"/>
      <c r="E286" s="90"/>
      <c r="F286" s="92"/>
      <c r="G286" s="92"/>
    </row>
    <row r="287" spans="1:7" s="232" customFormat="1" ht="15" x14ac:dyDescent="0.4">
      <c r="A287" s="90"/>
      <c r="B287" s="90"/>
      <c r="C287" s="90"/>
      <c r="D287" s="91"/>
      <c r="E287" s="90"/>
      <c r="F287" s="92"/>
      <c r="G287" s="92"/>
    </row>
    <row r="288" spans="1:7" s="232" customFormat="1" ht="15" x14ac:dyDescent="0.4">
      <c r="A288" s="90"/>
      <c r="B288" s="90"/>
      <c r="C288" s="90"/>
      <c r="D288" s="91"/>
      <c r="E288" s="90"/>
      <c r="F288" s="92"/>
      <c r="G288" s="92"/>
    </row>
    <row r="289" spans="1:7" s="232" customFormat="1" ht="15" x14ac:dyDescent="0.4">
      <c r="A289" s="90"/>
      <c r="B289" s="90"/>
      <c r="C289" s="90"/>
      <c r="D289" s="91"/>
      <c r="E289" s="90"/>
      <c r="F289" s="92"/>
      <c r="G289" s="92"/>
    </row>
    <row r="290" spans="1:7" s="232" customFormat="1" ht="15" x14ac:dyDescent="0.4">
      <c r="A290" s="90"/>
      <c r="B290" s="90"/>
      <c r="C290" s="90"/>
      <c r="D290" s="91"/>
      <c r="E290" s="90"/>
      <c r="F290" s="92"/>
      <c r="G290" s="92"/>
    </row>
    <row r="291" spans="1:7" s="232" customFormat="1" ht="15" x14ac:dyDescent="0.4">
      <c r="A291" s="90"/>
      <c r="B291" s="90"/>
      <c r="C291" s="90"/>
      <c r="D291" s="91"/>
      <c r="E291" s="90"/>
      <c r="F291" s="92"/>
      <c r="G291" s="92"/>
    </row>
    <row r="292" spans="1:7" s="232" customFormat="1" ht="15" x14ac:dyDescent="0.4">
      <c r="A292" s="90"/>
      <c r="B292" s="90"/>
      <c r="C292" s="90"/>
      <c r="D292" s="91"/>
      <c r="E292" s="90"/>
      <c r="F292" s="92"/>
      <c r="G292" s="92"/>
    </row>
    <row r="293" spans="1:7" s="232" customFormat="1" ht="15" x14ac:dyDescent="0.4">
      <c r="A293" s="90"/>
      <c r="B293" s="90"/>
      <c r="C293" s="90"/>
      <c r="D293" s="91"/>
      <c r="E293" s="90"/>
      <c r="F293" s="92"/>
      <c r="G293" s="92"/>
    </row>
    <row r="294" spans="1:7" s="232" customFormat="1" ht="15" x14ac:dyDescent="0.4">
      <c r="A294" s="90"/>
      <c r="B294" s="90"/>
      <c r="C294" s="90"/>
      <c r="D294" s="91"/>
      <c r="E294" s="90"/>
      <c r="F294" s="92"/>
      <c r="G294" s="92"/>
    </row>
    <row r="295" spans="1:7" s="232" customFormat="1" ht="15" x14ac:dyDescent="0.4">
      <c r="A295" s="90"/>
      <c r="B295" s="90"/>
      <c r="C295" s="90"/>
      <c r="D295" s="91"/>
      <c r="E295" s="90"/>
      <c r="F295" s="92"/>
      <c r="G295" s="92"/>
    </row>
    <row r="296" spans="1:7" s="232" customFormat="1" ht="15" x14ac:dyDescent="0.4">
      <c r="A296" s="90"/>
      <c r="B296" s="90"/>
      <c r="C296" s="90"/>
      <c r="D296" s="91"/>
      <c r="E296" s="90"/>
      <c r="F296" s="92"/>
      <c r="G296" s="92"/>
    </row>
    <row r="297" spans="1:7" s="232" customFormat="1" ht="15" x14ac:dyDescent="0.4">
      <c r="A297" s="90"/>
      <c r="B297" s="90"/>
      <c r="C297" s="90"/>
      <c r="D297" s="91"/>
      <c r="E297" s="90"/>
      <c r="F297" s="92"/>
      <c r="G297" s="92"/>
    </row>
    <row r="298" spans="1:7" s="232" customFormat="1" ht="15" x14ac:dyDescent="0.4">
      <c r="A298" s="90"/>
      <c r="B298" s="90"/>
      <c r="C298" s="90"/>
      <c r="D298" s="91"/>
      <c r="E298" s="90"/>
      <c r="F298" s="92"/>
      <c r="G298" s="92"/>
    </row>
    <row r="299" spans="1:7" s="232" customFormat="1" ht="15" x14ac:dyDescent="0.4">
      <c r="A299" s="90"/>
      <c r="B299" s="90"/>
      <c r="C299" s="90"/>
      <c r="D299" s="91"/>
      <c r="E299" s="90"/>
      <c r="F299" s="92"/>
      <c r="G299" s="92"/>
    </row>
    <row r="300" spans="1:7" s="232" customFormat="1" ht="15" x14ac:dyDescent="0.4">
      <c r="A300" s="90"/>
      <c r="B300" s="90"/>
      <c r="C300" s="90"/>
      <c r="D300" s="91"/>
      <c r="E300" s="90"/>
      <c r="F300" s="92"/>
      <c r="G300" s="92"/>
    </row>
    <row r="301" spans="1:7" s="232" customFormat="1" ht="15" x14ac:dyDescent="0.4">
      <c r="A301" s="90"/>
      <c r="B301" s="90"/>
      <c r="C301" s="90"/>
      <c r="D301" s="91"/>
      <c r="E301" s="90"/>
      <c r="F301" s="92"/>
      <c r="G301" s="92"/>
    </row>
    <row r="302" spans="1:7" s="232" customFormat="1" ht="15" x14ac:dyDescent="0.4">
      <c r="A302" s="90"/>
      <c r="B302" s="90"/>
      <c r="C302" s="90"/>
      <c r="D302" s="91"/>
      <c r="E302" s="90"/>
      <c r="F302" s="92"/>
      <c r="G302" s="92"/>
    </row>
    <row r="303" spans="1:7" s="232" customFormat="1" ht="15" x14ac:dyDescent="0.4">
      <c r="A303" s="90"/>
      <c r="B303" s="90"/>
      <c r="C303" s="90"/>
      <c r="D303" s="91"/>
      <c r="E303" s="90"/>
      <c r="F303" s="92"/>
      <c r="G303" s="92"/>
    </row>
    <row r="304" spans="1:7" s="232" customFormat="1" ht="15" x14ac:dyDescent="0.4">
      <c r="A304" s="90"/>
      <c r="B304" s="90"/>
      <c r="C304" s="90"/>
      <c r="D304" s="91"/>
      <c r="E304" s="90"/>
      <c r="F304" s="92"/>
      <c r="G304" s="92"/>
    </row>
    <row r="305" spans="1:14" s="232" customFormat="1" ht="15" x14ac:dyDescent="0.4">
      <c r="A305" s="90"/>
      <c r="B305" s="90"/>
      <c r="C305" s="90"/>
      <c r="D305" s="91"/>
      <c r="E305" s="90"/>
      <c r="F305" s="92"/>
      <c r="G305" s="92"/>
    </row>
    <row r="306" spans="1:14" s="232" customFormat="1" ht="15" x14ac:dyDescent="0.4">
      <c r="A306" s="90"/>
      <c r="B306" s="90"/>
      <c r="C306" s="90"/>
      <c r="D306" s="91"/>
      <c r="E306" s="90"/>
      <c r="F306" s="92"/>
      <c r="G306" s="92"/>
    </row>
    <row r="307" spans="1:14" s="232" customFormat="1" ht="15" x14ac:dyDescent="0.4">
      <c r="A307" s="90"/>
      <c r="B307" s="90"/>
      <c r="C307" s="90"/>
      <c r="D307" s="91"/>
      <c r="E307" s="90"/>
      <c r="F307" s="92"/>
      <c r="G307" s="92"/>
    </row>
    <row r="308" spans="1:14" s="232" customFormat="1" ht="15" x14ac:dyDescent="0.4">
      <c r="A308" s="90"/>
      <c r="B308" s="90"/>
      <c r="C308" s="90"/>
      <c r="D308" s="91"/>
      <c r="E308" s="90"/>
      <c r="F308" s="92"/>
      <c r="G308" s="92"/>
    </row>
    <row r="309" spans="1:14" s="232" customFormat="1" ht="15" x14ac:dyDescent="0.4">
      <c r="A309" s="90"/>
      <c r="B309" s="90"/>
      <c r="C309" s="90"/>
      <c r="D309" s="91"/>
      <c r="E309" s="90"/>
      <c r="F309" s="92"/>
      <c r="G309" s="92"/>
    </row>
    <row r="310" spans="1:14" s="232" customFormat="1" ht="15" x14ac:dyDescent="0.4">
      <c r="A310" s="90"/>
      <c r="B310" s="90"/>
      <c r="C310" s="90"/>
      <c r="D310" s="91"/>
      <c r="E310" s="90"/>
      <c r="F310" s="92"/>
      <c r="G310" s="92"/>
    </row>
    <row r="311" spans="1:14" s="232" customFormat="1" ht="15" x14ac:dyDescent="0.4">
      <c r="A311" s="90"/>
      <c r="B311" s="90"/>
      <c r="C311" s="90"/>
      <c r="D311" s="91"/>
      <c r="E311" s="90"/>
      <c r="F311" s="92"/>
      <c r="G311" s="92"/>
    </row>
    <row r="312" spans="1:14" s="232" customFormat="1" ht="15" x14ac:dyDescent="0.4">
      <c r="A312" s="90"/>
      <c r="B312" s="90"/>
      <c r="C312" s="90"/>
      <c r="D312" s="91"/>
      <c r="E312" s="90"/>
      <c r="F312" s="92"/>
      <c r="G312" s="92"/>
    </row>
    <row r="313" spans="1:14" s="232" customFormat="1" ht="15" x14ac:dyDescent="0.4">
      <c r="A313" s="90"/>
      <c r="B313" s="90"/>
      <c r="C313" s="90"/>
      <c r="D313" s="91"/>
      <c r="E313" s="90"/>
      <c r="F313" s="92"/>
      <c r="G313" s="92"/>
    </row>
    <row r="314" spans="1:14" s="232" customFormat="1" ht="15" x14ac:dyDescent="0.4">
      <c r="A314" s="90"/>
      <c r="B314" s="90"/>
      <c r="C314" s="90"/>
      <c r="D314" s="91"/>
      <c r="E314" s="90"/>
      <c r="F314" s="92"/>
      <c r="G314" s="92"/>
    </row>
    <row r="315" spans="1:14" s="232" customFormat="1" ht="15" x14ac:dyDescent="0.4">
      <c r="A315" s="90"/>
      <c r="B315" s="90"/>
      <c r="C315" s="90"/>
      <c r="D315" s="91"/>
      <c r="E315" s="90"/>
      <c r="F315" s="92"/>
      <c r="G315" s="92"/>
    </row>
    <row r="316" spans="1:14" x14ac:dyDescent="0.35">
      <c r="I316" s="232"/>
      <c r="J316" s="232"/>
      <c r="K316" s="232"/>
      <c r="L316" s="232"/>
      <c r="M316" s="232"/>
      <c r="N316" s="232"/>
    </row>
    <row r="317" spans="1:14" x14ac:dyDescent="0.35">
      <c r="I317" s="232"/>
      <c r="J317" s="232"/>
      <c r="K317" s="232"/>
      <c r="L317" s="232"/>
      <c r="M317" s="232"/>
      <c r="N317" s="232"/>
    </row>
    <row r="318" spans="1:14" x14ac:dyDescent="0.35">
      <c r="I318" s="232"/>
      <c r="J318" s="232"/>
      <c r="K318" s="232"/>
      <c r="L318" s="232"/>
      <c r="M318" s="232"/>
      <c r="N318" s="232"/>
    </row>
    <row r="319" spans="1:14" x14ac:dyDescent="0.35">
      <c r="I319" s="232"/>
      <c r="J319" s="232"/>
      <c r="K319" s="232"/>
      <c r="L319" s="232"/>
      <c r="M319" s="232"/>
      <c r="N319" s="232"/>
    </row>
    <row r="320" spans="1:14" x14ac:dyDescent="0.35">
      <c r="J320" s="232"/>
      <c r="K320" s="232"/>
      <c r="L320" s="232"/>
      <c r="M320" s="232"/>
    </row>
  </sheetData>
  <sheetProtection algorithmName="SHA-512" hashValue="IrBeBaM3byAfujtg/O+aSD0ZEyuGCnNZxvmDa+CTHQ0K1Bm9uTZ4t7hYa06Ti5wlUyx7U3t3kE9lpnbhQS0xBA==" saltValue="xMggm6a8FuMbTYOF0Th/Fg==" spinCount="100000" sheet="1" objects="1" scenarios="1"/>
  <mergeCells count="22">
    <mergeCell ref="D34:F34"/>
    <mergeCell ref="C13:E13"/>
    <mergeCell ref="C14:E14"/>
    <mergeCell ref="C15:E15"/>
    <mergeCell ref="C17:E17"/>
    <mergeCell ref="C18:E18"/>
    <mergeCell ref="L45:N45"/>
    <mergeCell ref="C4:E4"/>
    <mergeCell ref="C6:E6"/>
    <mergeCell ref="C8:E8"/>
    <mergeCell ref="C10:E10"/>
    <mergeCell ref="C12:E12"/>
    <mergeCell ref="D38:F38"/>
    <mergeCell ref="C20:E20"/>
    <mergeCell ref="C23:D23"/>
    <mergeCell ref="C26:D26"/>
    <mergeCell ref="C27:D27"/>
    <mergeCell ref="C28:D28"/>
    <mergeCell ref="C29:D29"/>
    <mergeCell ref="D36:F36"/>
    <mergeCell ref="C19:E19"/>
    <mergeCell ref="C31:D31"/>
  </mergeCells>
  <phoneticPr fontId="59" type="noConversion"/>
  <dataValidations count="2">
    <dataValidation type="list" allowBlank="1" showInputMessage="1" showErrorMessage="1" sqref="U6 L10 N10:P10 U12 S12 W6" xr:uid="{FCEE9E4F-B939-402D-87D2-8ADA0AB01AF6}">
      <formula1>$U$38:$U$43</formula1>
    </dataValidation>
    <dataValidation type="list" allowBlank="1" showInputMessage="1" showErrorMessage="1" sqref="W8 U16:U18 W16:W18 U8" xr:uid="{79717BD4-92EC-4150-8F6E-C1D551DF43DB}">
      <formula1>$V$38:$V$44</formula1>
    </dataValidation>
  </dataValidations>
  <pageMargins left="0.7" right="0.7" top="0.75" bottom="0.75" header="0.3" footer="0.3"/>
  <pageSetup paperSize="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Kryssruta 20">
              <controlPr locked="0" defaultSize="0" autoFill="0" autoLine="0" autoPict="0">
                <anchor moveWithCells="1">
                  <from>
                    <xdr:col>9</xdr:col>
                    <xdr:colOff>107950</xdr:colOff>
                    <xdr:row>42</xdr:row>
                    <xdr:rowOff>50800</xdr:rowOff>
                  </from>
                  <to>
                    <xdr:col>9</xdr:col>
                    <xdr:colOff>565150</xdr:colOff>
                    <xdr:row>44</xdr:row>
                    <xdr:rowOff>0</xdr:rowOff>
                  </to>
                </anchor>
              </controlPr>
            </control>
          </mc:Choice>
        </mc:AlternateContent>
        <mc:AlternateContent xmlns:mc="http://schemas.openxmlformats.org/markup-compatibility/2006">
          <mc:Choice Requires="x14">
            <control shapeId="27650" r:id="rId5" name="Check Box 2">
              <controlPr locked="0" defaultSize="0" autoFill="0" autoLine="0" autoPict="0">
                <anchor moveWithCells="1">
                  <from>
                    <xdr:col>9</xdr:col>
                    <xdr:colOff>107950</xdr:colOff>
                    <xdr:row>41</xdr:row>
                    <xdr:rowOff>19050</xdr:rowOff>
                  </from>
                  <to>
                    <xdr:col>9</xdr:col>
                    <xdr:colOff>431800</xdr:colOff>
                    <xdr:row>43</xdr:row>
                    <xdr:rowOff>19050</xdr:rowOff>
                  </to>
                </anchor>
              </controlPr>
            </control>
          </mc:Choice>
        </mc:AlternateContent>
        <mc:AlternateContent xmlns:mc="http://schemas.openxmlformats.org/markup-compatibility/2006">
          <mc:Choice Requires="x14">
            <control shapeId="27651" r:id="rId6" name="Check Box 3">
              <controlPr locked="0" defaultSize="0" autoFill="0" autoLine="0" autoPict="0">
                <anchor moveWithCells="1">
                  <from>
                    <xdr:col>8</xdr:col>
                    <xdr:colOff>1289050</xdr:colOff>
                    <xdr:row>13</xdr:row>
                    <xdr:rowOff>19050</xdr:rowOff>
                  </from>
                  <to>
                    <xdr:col>9</xdr:col>
                    <xdr:colOff>850900</xdr:colOff>
                    <xdr:row>14</xdr:row>
                    <xdr:rowOff>19050</xdr:rowOff>
                  </to>
                </anchor>
              </controlPr>
            </control>
          </mc:Choice>
        </mc:AlternateContent>
        <mc:AlternateContent xmlns:mc="http://schemas.openxmlformats.org/markup-compatibility/2006">
          <mc:Choice Requires="x14">
            <control shapeId="27652" r:id="rId7" name="Check Box 4">
              <controlPr locked="0" defaultSize="0" autoFill="0" autoLine="0" autoPict="0">
                <anchor moveWithCells="1">
                  <from>
                    <xdr:col>9</xdr:col>
                    <xdr:colOff>107950</xdr:colOff>
                    <xdr:row>47</xdr:row>
                    <xdr:rowOff>19050</xdr:rowOff>
                  </from>
                  <to>
                    <xdr:col>11</xdr:col>
                    <xdr:colOff>266700</xdr:colOff>
                    <xdr:row>48</xdr:row>
                    <xdr:rowOff>19050</xdr:rowOff>
                  </to>
                </anchor>
              </controlPr>
            </control>
          </mc:Choice>
        </mc:AlternateContent>
        <mc:AlternateContent xmlns:mc="http://schemas.openxmlformats.org/markup-compatibility/2006">
          <mc:Choice Requires="x14">
            <control shapeId="27653" r:id="rId8" name="Check Box 5">
              <controlPr locked="0" defaultSize="0" autoFill="0" autoLine="0" autoPict="0">
                <anchor moveWithCells="1">
                  <from>
                    <xdr:col>9</xdr:col>
                    <xdr:colOff>107950</xdr:colOff>
                    <xdr:row>45</xdr:row>
                    <xdr:rowOff>57150</xdr:rowOff>
                  </from>
                  <to>
                    <xdr:col>10</xdr:col>
                    <xdr:colOff>165100</xdr:colOff>
                    <xdr:row>47</xdr:row>
                    <xdr:rowOff>19050</xdr:rowOff>
                  </to>
                </anchor>
              </controlPr>
            </control>
          </mc:Choice>
        </mc:AlternateContent>
        <mc:AlternateContent xmlns:mc="http://schemas.openxmlformats.org/markup-compatibility/2006">
          <mc:Choice Requires="x14">
            <control shapeId="27654" r:id="rId9" name="Check Box 6">
              <controlPr locked="0" defaultSize="0" autoFill="0" autoLine="0" autoPict="0">
                <anchor moveWithCells="1">
                  <from>
                    <xdr:col>9</xdr:col>
                    <xdr:colOff>0</xdr:colOff>
                    <xdr:row>9</xdr:row>
                    <xdr:rowOff>19050</xdr:rowOff>
                  </from>
                  <to>
                    <xdr:col>9</xdr:col>
                    <xdr:colOff>857250</xdr:colOff>
                    <xdr:row>10</xdr:row>
                    <xdr:rowOff>31750</xdr:rowOff>
                  </to>
                </anchor>
              </controlPr>
            </control>
          </mc:Choice>
        </mc:AlternateContent>
        <mc:AlternateContent xmlns:mc="http://schemas.openxmlformats.org/markup-compatibility/2006">
          <mc:Choice Requires="x14">
            <control shapeId="27655" r:id="rId10" name="Check Box 7">
              <controlPr locked="0" defaultSize="0" autoFill="0" autoLine="0" autoPict="0">
                <anchor moveWithCells="1">
                  <from>
                    <xdr:col>8</xdr:col>
                    <xdr:colOff>1276350</xdr:colOff>
                    <xdr:row>11</xdr:row>
                    <xdr:rowOff>31750</xdr:rowOff>
                  </from>
                  <to>
                    <xdr:col>9</xdr:col>
                    <xdr:colOff>762000</xdr:colOff>
                    <xdr:row>11</xdr:row>
                    <xdr:rowOff>222250</xdr:rowOff>
                  </to>
                </anchor>
              </controlPr>
            </control>
          </mc:Choice>
        </mc:AlternateContent>
        <mc:AlternateContent xmlns:mc="http://schemas.openxmlformats.org/markup-compatibility/2006">
          <mc:Choice Requires="x14">
            <control shapeId="27657" r:id="rId11" name="Check Box 9">
              <controlPr locked="0" defaultSize="0" autoFill="0" autoLine="0" autoPict="0">
                <anchor moveWithCells="1">
                  <from>
                    <xdr:col>9</xdr:col>
                    <xdr:colOff>107950</xdr:colOff>
                    <xdr:row>44</xdr:row>
                    <xdr:rowOff>19050</xdr:rowOff>
                  </from>
                  <to>
                    <xdr:col>9</xdr:col>
                    <xdr:colOff>1003300</xdr:colOff>
                    <xdr:row>45</xdr:row>
                    <xdr:rowOff>57150</xdr:rowOff>
                  </to>
                </anchor>
              </controlPr>
            </control>
          </mc:Choice>
        </mc:AlternateContent>
        <mc:AlternateContent xmlns:mc="http://schemas.openxmlformats.org/markup-compatibility/2006">
          <mc:Choice Requires="x14">
            <control shapeId="27658" r:id="rId12" name="Check Box 10">
              <controlPr locked="0" defaultSize="0" autoFill="0" autoLine="0" autoPict="0">
                <anchor moveWithCells="1">
                  <from>
                    <xdr:col>8</xdr:col>
                    <xdr:colOff>1257300</xdr:colOff>
                    <xdr:row>32</xdr:row>
                    <xdr:rowOff>31750</xdr:rowOff>
                  </from>
                  <to>
                    <xdr:col>9</xdr:col>
                    <xdr:colOff>590550</xdr:colOff>
                    <xdr:row>33</xdr:row>
                    <xdr:rowOff>38100</xdr:rowOff>
                  </to>
                </anchor>
              </controlPr>
            </control>
          </mc:Choice>
        </mc:AlternateContent>
        <mc:AlternateContent xmlns:mc="http://schemas.openxmlformats.org/markup-compatibility/2006">
          <mc:Choice Requires="x14">
            <control shapeId="27659" r:id="rId13" name="Check Box 11">
              <controlPr locked="0" defaultSize="0" autoFill="0" autoLine="0" autoPict="0">
                <anchor moveWithCells="1">
                  <from>
                    <xdr:col>8</xdr:col>
                    <xdr:colOff>1257300</xdr:colOff>
                    <xdr:row>33</xdr:row>
                    <xdr:rowOff>57150</xdr:rowOff>
                  </from>
                  <to>
                    <xdr:col>9</xdr:col>
                    <xdr:colOff>666750</xdr:colOff>
                    <xdr:row>35</xdr:row>
                    <xdr:rowOff>0</xdr:rowOff>
                  </to>
                </anchor>
              </controlPr>
            </control>
          </mc:Choice>
        </mc:AlternateContent>
        <mc:AlternateContent xmlns:mc="http://schemas.openxmlformats.org/markup-compatibility/2006">
          <mc:Choice Requires="x14">
            <control shapeId="27660" r:id="rId14" name="Check Box 12">
              <controlPr locked="0" defaultSize="0" autoFill="0" autoLine="0" autoPict="0">
                <anchor moveWithCells="1">
                  <from>
                    <xdr:col>8</xdr:col>
                    <xdr:colOff>1257300</xdr:colOff>
                    <xdr:row>35</xdr:row>
                    <xdr:rowOff>12700</xdr:rowOff>
                  </from>
                  <to>
                    <xdr:col>9</xdr:col>
                    <xdr:colOff>850900</xdr:colOff>
                    <xdr:row>36</xdr:row>
                    <xdr:rowOff>19050</xdr:rowOff>
                  </to>
                </anchor>
              </controlPr>
            </control>
          </mc:Choice>
        </mc:AlternateContent>
        <mc:AlternateContent xmlns:mc="http://schemas.openxmlformats.org/markup-compatibility/2006">
          <mc:Choice Requires="x14">
            <control shapeId="27661" r:id="rId15" name="Check Box 13">
              <controlPr locked="0" defaultSize="0" autoFill="0" autoLine="0" autoPict="0">
                <anchor moveWithCells="1">
                  <from>
                    <xdr:col>8</xdr:col>
                    <xdr:colOff>1276350</xdr:colOff>
                    <xdr:row>18</xdr:row>
                    <xdr:rowOff>38100</xdr:rowOff>
                  </from>
                  <to>
                    <xdr:col>10</xdr:col>
                    <xdr:colOff>114300</xdr:colOff>
                    <xdr:row>19</xdr:row>
                    <xdr:rowOff>31750</xdr:rowOff>
                  </to>
                </anchor>
              </controlPr>
            </control>
          </mc:Choice>
        </mc:AlternateContent>
        <mc:AlternateContent xmlns:mc="http://schemas.openxmlformats.org/markup-compatibility/2006">
          <mc:Choice Requires="x14">
            <control shapeId="27662" r:id="rId16" name="Check Box 14">
              <controlPr locked="0" defaultSize="0" autoFill="0" autoLine="0" autoPict="0">
                <anchor moveWithCells="1">
                  <from>
                    <xdr:col>10</xdr:col>
                    <xdr:colOff>304800</xdr:colOff>
                    <xdr:row>18</xdr:row>
                    <xdr:rowOff>38100</xdr:rowOff>
                  </from>
                  <to>
                    <xdr:col>12</xdr:col>
                    <xdr:colOff>781050</xdr:colOff>
                    <xdr:row>19</xdr:row>
                    <xdr:rowOff>31750</xdr:rowOff>
                  </to>
                </anchor>
              </controlPr>
            </control>
          </mc:Choice>
        </mc:AlternateContent>
        <mc:AlternateContent xmlns:mc="http://schemas.openxmlformats.org/markup-compatibility/2006">
          <mc:Choice Requires="x14">
            <control shapeId="27663" r:id="rId17" name="Check Box 15">
              <controlPr locked="0" defaultSize="0" autoFill="0" autoLine="0" autoPict="0">
                <anchor moveWithCells="1">
                  <from>
                    <xdr:col>8</xdr:col>
                    <xdr:colOff>1276350</xdr:colOff>
                    <xdr:row>19</xdr:row>
                    <xdr:rowOff>76200</xdr:rowOff>
                  </from>
                  <to>
                    <xdr:col>11</xdr:col>
                    <xdr:colOff>323850</xdr:colOff>
                    <xdr:row>21</xdr:row>
                    <xdr:rowOff>38100</xdr:rowOff>
                  </to>
                </anchor>
              </controlPr>
            </control>
          </mc:Choice>
        </mc:AlternateContent>
        <mc:AlternateContent xmlns:mc="http://schemas.openxmlformats.org/markup-compatibility/2006">
          <mc:Choice Requires="x14">
            <control shapeId="27666" r:id="rId18" name="Check Box 18">
              <controlPr locked="0" defaultSize="0" autoFill="0" autoLine="0" autoPict="0">
                <anchor moveWithCells="1">
                  <from>
                    <xdr:col>8</xdr:col>
                    <xdr:colOff>1276350</xdr:colOff>
                    <xdr:row>22</xdr:row>
                    <xdr:rowOff>19050</xdr:rowOff>
                  </from>
                  <to>
                    <xdr:col>9</xdr:col>
                    <xdr:colOff>850900</xdr:colOff>
                    <xdr:row>23</xdr:row>
                    <xdr:rowOff>19050</xdr:rowOff>
                  </to>
                </anchor>
              </controlPr>
            </control>
          </mc:Choice>
        </mc:AlternateContent>
        <mc:AlternateContent xmlns:mc="http://schemas.openxmlformats.org/markup-compatibility/2006">
          <mc:Choice Requires="x14">
            <control shapeId="27667" r:id="rId19" name="Check Box 19">
              <controlPr locked="0" defaultSize="0" autoFill="0" autoLine="0" autoPict="0">
                <anchor moveWithCells="1">
                  <from>
                    <xdr:col>8</xdr:col>
                    <xdr:colOff>1289050</xdr:colOff>
                    <xdr:row>24</xdr:row>
                    <xdr:rowOff>12700</xdr:rowOff>
                  </from>
                  <to>
                    <xdr:col>9</xdr:col>
                    <xdr:colOff>831850</xdr:colOff>
                    <xdr:row>25</xdr:row>
                    <xdr:rowOff>31750</xdr:rowOff>
                  </to>
                </anchor>
              </controlPr>
            </control>
          </mc:Choice>
        </mc:AlternateContent>
        <mc:AlternateContent xmlns:mc="http://schemas.openxmlformats.org/markup-compatibility/2006">
          <mc:Choice Requires="x14">
            <control shapeId="27668" r:id="rId20" name="Check Box 20">
              <controlPr locked="0" defaultSize="0" autoFill="0" autoLine="0" autoPict="0">
                <anchor moveWithCells="1">
                  <from>
                    <xdr:col>8</xdr:col>
                    <xdr:colOff>1289050</xdr:colOff>
                    <xdr:row>26</xdr:row>
                    <xdr:rowOff>12700</xdr:rowOff>
                  </from>
                  <to>
                    <xdr:col>9</xdr:col>
                    <xdr:colOff>850900</xdr:colOff>
                    <xdr:row>27</xdr:row>
                    <xdr:rowOff>19050</xdr:rowOff>
                  </to>
                </anchor>
              </controlPr>
            </control>
          </mc:Choice>
        </mc:AlternateContent>
        <mc:AlternateContent xmlns:mc="http://schemas.openxmlformats.org/markup-compatibility/2006">
          <mc:Choice Requires="x14">
            <control shapeId="27698" r:id="rId21" name="Check Box 50">
              <controlPr locked="0" defaultSize="0" autoFill="0" autoLine="0" autoPict="0">
                <anchor moveWithCells="1">
                  <from>
                    <xdr:col>8</xdr:col>
                    <xdr:colOff>1289050</xdr:colOff>
                    <xdr:row>27</xdr:row>
                    <xdr:rowOff>152400</xdr:rowOff>
                  </from>
                  <to>
                    <xdr:col>10</xdr:col>
                    <xdr:colOff>342900</xdr:colOff>
                    <xdr:row>28</xdr:row>
                    <xdr:rowOff>114300</xdr:rowOff>
                  </to>
                </anchor>
              </controlPr>
            </control>
          </mc:Choice>
        </mc:AlternateContent>
        <mc:AlternateContent xmlns:mc="http://schemas.openxmlformats.org/markup-compatibility/2006">
          <mc:Choice Requires="x14">
            <control shapeId="27704" r:id="rId22" name="Check Box 56">
              <controlPr locked="0" defaultSize="0" autoFill="0" autoLine="0" autoPict="0">
                <anchor moveWithCells="1">
                  <from>
                    <xdr:col>8</xdr:col>
                    <xdr:colOff>1289050</xdr:colOff>
                    <xdr:row>14</xdr:row>
                    <xdr:rowOff>133350</xdr:rowOff>
                  </from>
                  <to>
                    <xdr:col>10</xdr:col>
                    <xdr:colOff>127000</xdr:colOff>
                    <xdr:row>15</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DF54B13-DB93-45F3-BD3E-D551848C2658}">
          <x14:formula1>
            <xm:f>Data!$A$2:$A$5</xm:f>
          </x14:formula1>
          <xm:sqref>N12 L25 N25 L12</xm:sqref>
        </x14:dataValidation>
        <x14:dataValidation type="list" allowBlank="1" showInputMessage="1" showErrorMessage="1" xr:uid="{4E49E27F-BD02-426D-9238-208311AF7A4E}">
          <x14:formula1>
            <xm:f>Data!$C$2:$C$6</xm:f>
          </x14:formula1>
          <xm:sqref>L27 L14 L36 N36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0" tint="-0.14999847407452621"/>
    <pageSetUpPr fitToPage="1"/>
  </sheetPr>
  <dimension ref="A1:BE202"/>
  <sheetViews>
    <sheetView zoomScale="79" zoomScaleNormal="79" zoomScalePageLayoutView="60" workbookViewId="0">
      <selection activeCell="F28" sqref="F28"/>
    </sheetView>
  </sheetViews>
  <sheetFormatPr defaultColWidth="8.7265625" defaultRowHeight="14.5" x14ac:dyDescent="0.35"/>
  <cols>
    <col min="1" max="1" width="1.54296875" style="144" customWidth="1"/>
    <col min="2" max="2" width="35.26953125" style="144" customWidth="1"/>
    <col min="3" max="3" width="14.7265625" style="144" customWidth="1"/>
    <col min="4" max="4" width="14.54296875" style="144" customWidth="1"/>
    <col min="5" max="5" width="18.54296875" style="144" customWidth="1"/>
    <col min="6" max="6" width="15.81640625" style="144" customWidth="1"/>
    <col min="7" max="7" width="2.54296875" style="144" customWidth="1"/>
    <col min="8" max="8" width="14.81640625" style="144" customWidth="1"/>
    <col min="9" max="9" width="14.7265625" style="144" customWidth="1"/>
    <col min="10" max="10" width="14.81640625" style="144" customWidth="1"/>
    <col min="11" max="11" width="15.453125" style="144" customWidth="1"/>
    <col min="12" max="12" width="8.54296875" style="144" customWidth="1"/>
    <col min="13" max="13" width="13.26953125" style="144" customWidth="1"/>
    <col min="14" max="14" width="7.54296875" style="144" customWidth="1"/>
    <col min="15" max="15" width="13.54296875" style="144" customWidth="1"/>
    <col min="16" max="16" width="10.54296875" style="144" customWidth="1"/>
    <col min="17" max="17" width="1.453125" style="144" customWidth="1"/>
    <col min="18" max="30" width="8.7265625" style="144"/>
    <col min="31" max="31" width="9.54296875" style="144" customWidth="1"/>
    <col min="32" max="16384" width="8.7265625" style="144"/>
  </cols>
  <sheetData>
    <row r="1" spans="1:57" ht="8.25" customHeight="1" x14ac:dyDescent="0.35">
      <c r="A1" s="17"/>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row>
    <row r="2" spans="1:57" ht="20" x14ac:dyDescent="0.4">
      <c r="A2" s="17"/>
      <c r="B2" s="143"/>
      <c r="C2" s="145" t="s">
        <v>184</v>
      </c>
      <c r="D2" s="143"/>
      <c r="E2" s="147"/>
      <c r="F2" s="147"/>
      <c r="G2" s="147"/>
      <c r="H2" s="147"/>
      <c r="I2" s="147"/>
      <c r="J2" s="147"/>
      <c r="K2" s="147"/>
      <c r="L2" s="147"/>
      <c r="M2" s="147"/>
      <c r="N2" s="147"/>
      <c r="O2" s="147"/>
      <c r="P2" s="147"/>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row>
    <row r="3" spans="1:57" ht="15" x14ac:dyDescent="0.4">
      <c r="A3" s="17"/>
      <c r="B3" s="143"/>
      <c r="C3" s="143"/>
      <c r="D3" s="143"/>
      <c r="E3" s="143"/>
      <c r="F3" s="143"/>
      <c r="G3" s="147"/>
      <c r="H3" s="147"/>
      <c r="I3" s="147"/>
      <c r="J3" s="147"/>
      <c r="K3" s="147"/>
      <c r="L3" s="147"/>
      <c r="M3" s="147"/>
      <c r="N3" s="147"/>
      <c r="O3" s="148"/>
      <c r="P3" s="147"/>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row>
    <row r="4" spans="1:57" ht="15" hidden="1" x14ac:dyDescent="0.4">
      <c r="A4" s="17"/>
      <c r="B4" s="147"/>
      <c r="C4" s="148" t="s">
        <v>43</v>
      </c>
      <c r="D4" s="800">
        <f>Startinstruktioner!C6</f>
        <v>0</v>
      </c>
      <c r="E4" s="801"/>
      <c r="F4" s="211" t="s">
        <v>3</v>
      </c>
      <c r="G4" s="147"/>
      <c r="H4" s="147"/>
      <c r="I4" s="147"/>
      <c r="J4" s="236" t="s">
        <v>63</v>
      </c>
      <c r="K4" s="237"/>
      <c r="L4" s="236" t="s">
        <v>64</v>
      </c>
      <c r="M4" s="237"/>
      <c r="N4" s="147"/>
      <c r="O4" s="148"/>
      <c r="P4" s="147"/>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row>
    <row r="5" spans="1:57" ht="3" hidden="1" customHeight="1" x14ac:dyDescent="0.4">
      <c r="A5" s="17"/>
      <c r="B5" s="147"/>
      <c r="C5" s="148"/>
      <c r="D5" s="147"/>
      <c r="E5" s="147"/>
      <c r="F5" s="211"/>
      <c r="G5" s="147"/>
      <c r="H5" s="147"/>
      <c r="I5" s="147"/>
      <c r="J5" s="147"/>
      <c r="K5" s="147"/>
      <c r="L5" s="147"/>
      <c r="M5" s="147"/>
      <c r="N5" s="147"/>
      <c r="O5" s="147"/>
      <c r="P5" s="147"/>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row>
    <row r="6" spans="1:57" ht="15" hidden="1" x14ac:dyDescent="0.4">
      <c r="A6" s="17"/>
      <c r="B6" s="147"/>
      <c r="C6" s="148" t="s">
        <v>130</v>
      </c>
      <c r="D6" s="800">
        <f>Startinstruktioner!C17</f>
        <v>0</v>
      </c>
      <c r="E6" s="801"/>
      <c r="F6" s="211"/>
      <c r="G6" s="147"/>
      <c r="H6" s="147"/>
      <c r="I6" s="238"/>
      <c r="J6" s="236" t="s">
        <v>65</v>
      </c>
      <c r="K6" s="237"/>
      <c r="L6" s="236" t="s">
        <v>66</v>
      </c>
      <c r="M6" s="239"/>
      <c r="N6" s="143"/>
      <c r="O6" s="143"/>
      <c r="P6" s="147"/>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row>
    <row r="7" spans="1:57" ht="3" hidden="1" customHeight="1" x14ac:dyDescent="0.4">
      <c r="A7" s="17"/>
      <c r="B7" s="147"/>
      <c r="C7" s="148"/>
      <c r="D7" s="147"/>
      <c r="E7" s="147"/>
      <c r="F7" s="211"/>
      <c r="G7" s="147"/>
      <c r="H7" s="147"/>
      <c r="I7" s="147"/>
      <c r="J7" s="147"/>
      <c r="K7" s="147"/>
      <c r="L7" s="147"/>
      <c r="M7" s="147"/>
      <c r="N7" s="147"/>
      <c r="O7" s="147"/>
      <c r="P7" s="147"/>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row>
    <row r="8" spans="1:57" ht="15" hidden="1" x14ac:dyDescent="0.4">
      <c r="A8" s="17"/>
      <c r="B8" s="147"/>
      <c r="C8" s="148" t="s">
        <v>45</v>
      </c>
      <c r="D8" s="240">
        <f>Startinstruktioner!G8</f>
        <v>0</v>
      </c>
      <c r="E8" s="147"/>
      <c r="F8" s="211" t="s">
        <v>22</v>
      </c>
      <c r="G8" s="147"/>
      <c r="H8" s="147"/>
      <c r="I8" s="147"/>
      <c r="J8" s="147"/>
      <c r="K8" s="147"/>
      <c r="L8" s="147"/>
      <c r="M8" s="807"/>
      <c r="N8" s="806"/>
      <c r="O8" s="150"/>
      <c r="P8" s="147"/>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row>
    <row r="9" spans="1:57" ht="3" hidden="1" customHeight="1" x14ac:dyDescent="0.4">
      <c r="A9" s="17"/>
      <c r="B9" s="147"/>
      <c r="C9" s="147"/>
      <c r="D9" s="147"/>
      <c r="E9" s="147"/>
      <c r="F9" s="211"/>
      <c r="G9" s="147"/>
      <c r="H9" s="147"/>
      <c r="I9" s="147"/>
      <c r="J9" s="147"/>
      <c r="K9" s="147"/>
      <c r="L9" s="147"/>
      <c r="M9" s="147"/>
      <c r="N9" s="147"/>
      <c r="O9" s="147"/>
      <c r="P9" s="147"/>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row>
    <row r="10" spans="1:57" ht="15.75" hidden="1" customHeight="1" x14ac:dyDescent="0.5">
      <c r="A10" s="17"/>
      <c r="B10" s="147"/>
      <c r="C10" s="148" t="s">
        <v>79</v>
      </c>
      <c r="D10" s="241">
        <f>Startinstruktioner!F23</f>
        <v>0</v>
      </c>
      <c r="E10" s="209" t="s">
        <v>62</v>
      </c>
      <c r="F10" s="211"/>
      <c r="G10" s="147"/>
      <c r="H10" s="147"/>
      <c r="I10" s="147"/>
      <c r="J10" s="147"/>
      <c r="K10" s="147"/>
      <c r="L10" s="147"/>
      <c r="M10" s="147"/>
      <c r="N10" s="236" t="s">
        <v>103</v>
      </c>
      <c r="O10" s="237"/>
      <c r="P10" s="217" t="s">
        <v>180</v>
      </c>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row>
    <row r="11" spans="1:57" ht="3.65" hidden="1" customHeight="1" x14ac:dyDescent="0.4">
      <c r="A11" s="17"/>
      <c r="B11" s="147"/>
      <c r="C11" s="148"/>
      <c r="D11" s="209"/>
      <c r="E11" s="209"/>
      <c r="F11" s="211"/>
      <c r="G11" s="147"/>
      <c r="H11" s="147"/>
      <c r="I11" s="147"/>
      <c r="J11" s="147"/>
      <c r="K11" s="147"/>
      <c r="L11" s="147"/>
      <c r="M11" s="147"/>
      <c r="N11" s="148"/>
      <c r="O11" s="147"/>
      <c r="P11" s="147"/>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row>
    <row r="12" spans="1:57" ht="15.75" hidden="1" customHeight="1" x14ac:dyDescent="0.4">
      <c r="A12" s="17"/>
      <c r="B12" s="147"/>
      <c r="C12" s="148"/>
      <c r="D12" s="209"/>
      <c r="E12" s="209"/>
      <c r="F12" s="211" t="s">
        <v>179</v>
      </c>
      <c r="G12" s="147"/>
      <c r="H12" s="147"/>
      <c r="I12" s="147"/>
      <c r="J12" s="236" t="s">
        <v>63</v>
      </c>
      <c r="K12" s="237"/>
      <c r="L12" s="236" t="s">
        <v>64</v>
      </c>
      <c r="M12" s="237"/>
      <c r="N12" s="148"/>
      <c r="O12" s="147"/>
      <c r="P12" s="147"/>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row>
    <row r="13" spans="1:57" ht="3.65" hidden="1" customHeight="1" x14ac:dyDescent="0.4">
      <c r="A13" s="17"/>
      <c r="B13" s="147"/>
      <c r="C13" s="148"/>
      <c r="D13" s="209"/>
      <c r="E13" s="209"/>
      <c r="F13" s="211"/>
      <c r="G13" s="147"/>
      <c r="H13" s="147"/>
      <c r="I13" s="147"/>
      <c r="J13" s="217"/>
      <c r="K13" s="147"/>
      <c r="L13" s="147"/>
      <c r="M13" s="147"/>
      <c r="N13" s="148"/>
      <c r="O13" s="147"/>
      <c r="P13" s="147"/>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row>
    <row r="14" spans="1:57" ht="15.75" hidden="1" customHeight="1" x14ac:dyDescent="0.4">
      <c r="A14" s="17"/>
      <c r="B14" s="147"/>
      <c r="C14" s="148"/>
      <c r="D14" s="209"/>
      <c r="E14" s="209"/>
      <c r="F14" s="211"/>
      <c r="G14" s="147"/>
      <c r="H14" s="147"/>
      <c r="I14" s="147"/>
      <c r="J14" s="236" t="s">
        <v>65</v>
      </c>
      <c r="K14" s="237"/>
      <c r="L14" s="236" t="s">
        <v>66</v>
      </c>
      <c r="M14" s="239"/>
      <c r="N14" s="148"/>
      <c r="O14" s="147"/>
      <c r="P14" s="147"/>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row>
    <row r="15" spans="1:57" ht="3" hidden="1" customHeight="1" x14ac:dyDescent="0.4">
      <c r="A15" s="17"/>
      <c r="B15" s="147"/>
      <c r="C15" s="148"/>
      <c r="D15" s="209"/>
      <c r="E15" s="209"/>
      <c r="F15" s="211"/>
      <c r="G15" s="147"/>
      <c r="H15" s="209"/>
      <c r="I15" s="209"/>
      <c r="J15" s="209"/>
      <c r="K15" s="220"/>
      <c r="L15" s="220"/>
      <c r="M15" s="220"/>
      <c r="N15" s="148"/>
      <c r="O15" s="147"/>
      <c r="P15" s="147"/>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row>
    <row r="16" spans="1:57" ht="15.75" hidden="1" customHeight="1" x14ac:dyDescent="0.4">
      <c r="A16" s="17"/>
      <c r="B16" s="147"/>
      <c r="C16" s="148"/>
      <c r="D16" s="209"/>
      <c r="E16" s="209"/>
      <c r="F16" s="211"/>
      <c r="G16" s="147"/>
      <c r="H16" s="217" t="s">
        <v>178</v>
      </c>
      <c r="I16" s="147"/>
      <c r="J16" s="242" t="s">
        <v>181</v>
      </c>
      <c r="K16" s="220"/>
      <c r="L16" s="220"/>
      <c r="M16" s="220"/>
      <c r="N16" s="148"/>
      <c r="O16" s="147"/>
      <c r="P16" s="147"/>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row>
    <row r="17" spans="1:57" ht="3" hidden="1" customHeight="1" x14ac:dyDescent="0.4">
      <c r="A17" s="17"/>
      <c r="B17" s="147"/>
      <c r="C17" s="147"/>
      <c r="D17" s="147"/>
      <c r="E17" s="147"/>
      <c r="F17" s="211"/>
      <c r="G17" s="147"/>
      <c r="H17" s="147"/>
      <c r="I17" s="147"/>
      <c r="J17" s="147"/>
      <c r="K17" s="147"/>
      <c r="L17" s="147"/>
      <c r="M17" s="147"/>
      <c r="N17" s="147"/>
      <c r="O17" s="147"/>
      <c r="P17" s="147"/>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57" ht="17.5" hidden="1" x14ac:dyDescent="0.4">
      <c r="A18" s="17"/>
      <c r="B18" s="147"/>
      <c r="C18" s="148" t="s">
        <v>155</v>
      </c>
      <c r="D18" s="239" t="s">
        <v>181</v>
      </c>
      <c r="E18" s="147"/>
      <c r="F18" s="211" t="s">
        <v>4</v>
      </c>
      <c r="G18" s="147"/>
      <c r="H18" s="147"/>
      <c r="I18" s="147"/>
      <c r="J18" s="147"/>
      <c r="K18" s="147"/>
      <c r="L18" s="147"/>
      <c r="M18" s="147"/>
      <c r="N18" s="236" t="s">
        <v>105</v>
      </c>
      <c r="O18" s="237"/>
      <c r="P18" s="147" t="s">
        <v>104</v>
      </c>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row>
    <row r="19" spans="1:57" ht="3" hidden="1" customHeight="1" x14ac:dyDescent="0.4">
      <c r="A19" s="17"/>
      <c r="B19" s="147"/>
      <c r="C19" s="148"/>
      <c r="D19" s="147"/>
      <c r="E19" s="147"/>
      <c r="F19" s="211"/>
      <c r="G19" s="147"/>
      <c r="H19" s="147"/>
      <c r="I19" s="147"/>
      <c r="J19" s="147"/>
      <c r="K19" s="147"/>
      <c r="L19" s="147"/>
      <c r="M19" s="147"/>
      <c r="N19" s="147"/>
      <c r="O19" s="147"/>
      <c r="P19" s="20"/>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row>
    <row r="20" spans="1:57" ht="16.5" hidden="1" x14ac:dyDescent="0.45">
      <c r="A20" s="17"/>
      <c r="B20" s="147"/>
      <c r="C20" s="148" t="s">
        <v>7</v>
      </c>
      <c r="D20" s="237"/>
      <c r="E20" s="209" t="s">
        <v>73</v>
      </c>
      <c r="F20" s="211" t="s">
        <v>57</v>
      </c>
      <c r="G20" s="147"/>
      <c r="H20" s="147"/>
      <c r="I20" s="147"/>
      <c r="J20" s="147"/>
      <c r="K20" s="805"/>
      <c r="L20" s="806"/>
      <c r="M20" s="147"/>
      <c r="N20" s="147"/>
      <c r="O20" s="147"/>
      <c r="P20" s="2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row>
    <row r="21" spans="1:57" ht="3" hidden="1" customHeight="1" x14ac:dyDescent="0.4">
      <c r="A21" s="17"/>
      <c r="B21" s="147"/>
      <c r="C21" s="148"/>
      <c r="D21" s="148"/>
      <c r="E21" s="209"/>
      <c r="F21" s="147"/>
      <c r="G21" s="147"/>
      <c r="H21" s="147"/>
      <c r="I21" s="147"/>
      <c r="J21" s="147"/>
      <c r="K21" s="147"/>
      <c r="L21" s="147"/>
      <c r="M21" s="147"/>
      <c r="N21" s="147"/>
      <c r="O21" s="147"/>
      <c r="P21" s="209"/>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row>
    <row r="22" spans="1:57" ht="15" hidden="1" x14ac:dyDescent="0.4">
      <c r="A22" s="17"/>
      <c r="B22" s="147"/>
      <c r="C22" s="148" t="s">
        <v>72</v>
      </c>
      <c r="D22" s="237"/>
      <c r="E22" s="147"/>
      <c r="F22" s="148"/>
      <c r="G22" s="147"/>
      <c r="H22" s="147"/>
      <c r="I22" s="147"/>
      <c r="J22" s="147"/>
      <c r="K22" s="147"/>
      <c r="L22" s="147"/>
      <c r="M22" s="147"/>
      <c r="N22" s="147"/>
      <c r="O22" s="20"/>
      <c r="P22" s="209"/>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row>
    <row r="23" spans="1:57" ht="15.75" customHeight="1" thickBot="1" x14ac:dyDescent="0.45">
      <c r="A23" s="17"/>
      <c r="B23" s="147"/>
      <c r="C23" s="147"/>
      <c r="D23" s="150"/>
      <c r="E23" s="147"/>
      <c r="F23" s="147"/>
      <c r="G23" s="20"/>
      <c r="H23" s="147"/>
      <c r="I23" s="147"/>
      <c r="J23" s="147"/>
      <c r="K23" s="147"/>
      <c r="L23" s="147"/>
      <c r="M23" s="147"/>
      <c r="N23" s="147"/>
      <c r="O23" s="147"/>
      <c r="P23" s="147"/>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row>
    <row r="24" spans="1:57" ht="46" x14ac:dyDescent="0.5">
      <c r="A24" s="17"/>
      <c r="B24" s="244" t="s">
        <v>59</v>
      </c>
      <c r="C24" s="245" t="s">
        <v>255</v>
      </c>
      <c r="D24" s="246" t="s">
        <v>172</v>
      </c>
      <c r="E24" s="247" t="s">
        <v>210</v>
      </c>
      <c r="F24" s="669" t="s">
        <v>167</v>
      </c>
      <c r="G24" s="659"/>
      <c r="H24" s="661" t="str">
        <f>C24</f>
        <v>Beräknad enl. relations-handling</v>
      </c>
      <c r="I24" s="248" t="str">
        <f>D24</f>
        <v>Uppmätt/ levererad</v>
      </c>
      <c r="J24" s="248" t="str">
        <f>F24</f>
        <v>Normaliserad</v>
      </c>
      <c r="K24" s="802" t="s">
        <v>2</v>
      </c>
      <c r="L24" s="803"/>
      <c r="M24" s="804"/>
      <c r="N24" s="143"/>
      <c r="O24" s="143"/>
      <c r="P24" s="143"/>
      <c r="Q24" s="143"/>
      <c r="R24" s="143"/>
      <c r="S24" s="143"/>
      <c r="T24" s="249"/>
      <c r="U24" s="249"/>
      <c r="V24" s="249"/>
      <c r="W24" s="249"/>
      <c r="X24" s="249"/>
      <c r="Y24" s="249"/>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row>
    <row r="25" spans="1:57" ht="17" thickBot="1" x14ac:dyDescent="0.5">
      <c r="A25" s="17"/>
      <c r="B25" s="250"/>
      <c r="C25" s="251" t="s">
        <v>50</v>
      </c>
      <c r="D25" s="252" t="s">
        <v>50</v>
      </c>
      <c r="E25" s="160" t="s">
        <v>171</v>
      </c>
      <c r="F25" s="670" t="s">
        <v>50</v>
      </c>
      <c r="G25" s="660"/>
      <c r="H25" s="662" t="s">
        <v>174</v>
      </c>
      <c r="I25" s="160" t="s">
        <v>58</v>
      </c>
      <c r="J25" s="160" t="s">
        <v>58</v>
      </c>
      <c r="K25" s="253"/>
      <c r="L25" s="254"/>
      <c r="M25" s="255"/>
      <c r="N25" s="143"/>
      <c r="O25" s="143"/>
      <c r="P25" s="143"/>
      <c r="Q25" s="143"/>
      <c r="R25" s="143"/>
      <c r="S25" s="143"/>
      <c r="T25" s="249"/>
      <c r="U25" s="249"/>
      <c r="V25" s="249"/>
      <c r="W25" s="249"/>
      <c r="X25" s="249"/>
      <c r="Y25" s="249"/>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row>
    <row r="26" spans="1:57" ht="15" x14ac:dyDescent="0.4">
      <c r="A26" s="17"/>
      <c r="B26" s="151" t="s">
        <v>175</v>
      </c>
      <c r="C26" s="256">
        <f>'Normalisering avvikelser år'!D25</f>
        <v>0</v>
      </c>
      <c r="D26" s="257">
        <f>'Inmatning och ver. värme'!H25-'Inmatning och ver. värme'!E25</f>
        <v>0</v>
      </c>
      <c r="E26" s="258">
        <f>IF('Normalisering avvikelser år'!F25&gt;0,'Normalisering avvikelser år'!F25,0)</f>
        <v>0</v>
      </c>
      <c r="F26" s="671">
        <f>IF(E26&gt;0,D26/E26,'Inmatning och ver. värme'!M25)</f>
        <v>0</v>
      </c>
      <c r="G26" s="20"/>
      <c r="H26" s="480" t="str">
        <f>IFERROR(C26/'Basdata &amp; Resultat'!$F$23,"0")</f>
        <v>0</v>
      </c>
      <c r="I26" s="304" t="str">
        <f>IFERROR(D26/'Basdata &amp; Resultat'!$F$23,"0")</f>
        <v>0</v>
      </c>
      <c r="J26" s="305" t="str">
        <f>IFERROR(F26/'Basdata &amp; Resultat'!$F$23,"0")</f>
        <v>0</v>
      </c>
      <c r="K26" s="780"/>
      <c r="L26" s="781"/>
      <c r="M26" s="782"/>
      <c r="N26" s="143"/>
      <c r="O26" s="143"/>
      <c r="P26" s="143"/>
      <c r="Q26" s="143"/>
      <c r="R26" s="143"/>
      <c r="S26" s="143"/>
      <c r="T26" s="249"/>
      <c r="U26" s="249"/>
      <c r="V26" s="249"/>
      <c r="W26" s="249"/>
      <c r="X26" s="249"/>
      <c r="Y26" s="249"/>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row>
    <row r="27" spans="1:57" ht="15" x14ac:dyDescent="0.4">
      <c r="A27" s="17"/>
      <c r="B27" s="154" t="s">
        <v>9</v>
      </c>
      <c r="C27" s="259">
        <f>'Normalisering avvikelser år'!D26</f>
        <v>0</v>
      </c>
      <c r="D27" s="260">
        <f>'Inmatning och ver. TVV'!F25</f>
        <v>0</v>
      </c>
      <c r="E27" s="261"/>
      <c r="F27" s="672">
        <f>IFERROR('Inmatning och ver. TVV'!P12*'Basdata &amp; Resultat'!F23,0)</f>
        <v>0</v>
      </c>
      <c r="G27" s="20"/>
      <c r="H27" s="498" t="str">
        <f>IFERROR(C27/'Basdata &amp; Resultat'!$F$23,"0")</f>
        <v>0</v>
      </c>
      <c r="I27" s="306" t="str">
        <f>IFERROR(D27/'Basdata &amp; Resultat'!$F$23,"0")</f>
        <v>0</v>
      </c>
      <c r="J27" s="307" t="str">
        <f>IFERROR(F27/'Basdata &amp; Resultat'!$F$23,"0")</f>
        <v>0</v>
      </c>
      <c r="K27" s="761"/>
      <c r="L27" s="762"/>
      <c r="M27" s="763"/>
      <c r="N27" s="143"/>
      <c r="O27" s="143"/>
      <c r="P27" s="143"/>
      <c r="Q27" s="143"/>
      <c r="R27" s="143"/>
      <c r="S27" s="143"/>
      <c r="T27" s="249"/>
      <c r="U27" s="249"/>
      <c r="V27" s="249"/>
      <c r="W27" s="249"/>
      <c r="X27" s="249"/>
      <c r="Y27" s="249"/>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row>
    <row r="28" spans="1:57" ht="15" x14ac:dyDescent="0.4">
      <c r="A28" s="17"/>
      <c r="B28" s="263" t="s">
        <v>173</v>
      </c>
      <c r="C28" s="259">
        <f>'Normalisering avvikelser år'!D27</f>
        <v>0</v>
      </c>
      <c r="D28" s="264">
        <f>'Inmatning och ver. värme'!E25+'Inmatning och ver. el'!G26</f>
        <v>0</v>
      </c>
      <c r="E28" s="265"/>
      <c r="F28" s="672">
        <f>D28</f>
        <v>0</v>
      </c>
      <c r="G28" s="20"/>
      <c r="H28" s="498" t="str">
        <f>IFERROR(C28/'Basdata &amp; Resultat'!$F$23,"0")</f>
        <v>0</v>
      </c>
      <c r="I28" s="306" t="str">
        <f>IFERROR(D28/'Basdata &amp; Resultat'!$F$23,"0")</f>
        <v>0</v>
      </c>
      <c r="J28" s="306" t="str">
        <f>IFERROR(F28/'Basdata &amp; Resultat'!$F$23,"0")</f>
        <v>0</v>
      </c>
      <c r="K28" s="797"/>
      <c r="L28" s="798"/>
      <c r="M28" s="799"/>
      <c r="N28" s="143"/>
      <c r="O28" s="143"/>
      <c r="P28" s="143"/>
      <c r="Q28" s="143"/>
      <c r="R28" s="143"/>
      <c r="S28" s="143"/>
      <c r="T28" s="249"/>
      <c r="U28" s="249"/>
      <c r="V28" s="249"/>
      <c r="W28" s="249"/>
      <c r="X28" s="249"/>
      <c r="Y28" s="249"/>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row>
    <row r="29" spans="1:57" s="268" customFormat="1" ht="15" x14ac:dyDescent="0.4">
      <c r="A29" s="101"/>
      <c r="B29" s="263" t="s">
        <v>232</v>
      </c>
      <c r="C29" s="266">
        <f>'Normalisering avvikelser år'!D28</f>
        <v>0</v>
      </c>
      <c r="D29" s="259">
        <f>'Inmatning och ver. kyla'!H24</f>
        <v>0</v>
      </c>
      <c r="E29" s="267">
        <f>IF('Basdata &amp; Resultat'!J4="j",'Normalisering avvikelser år'!F28,0)</f>
        <v>0</v>
      </c>
      <c r="F29" s="672">
        <f>IF(E29&gt;0,D29/E29,'Inmatning och ver. kyla'!K24)</f>
        <v>0</v>
      </c>
      <c r="G29" s="577"/>
      <c r="H29" s="498" t="str">
        <f>IFERROR(C29/'Basdata &amp; Resultat'!$F$23,"0")</f>
        <v>0</v>
      </c>
      <c r="I29" s="306" t="str">
        <f>IFERROR(D29/'Basdata &amp; Resultat'!$F$23,"0")</f>
        <v>0</v>
      </c>
      <c r="J29" s="306" t="str">
        <f>IFERROR(F29/'Basdata &amp; Resultat'!$F$23,"0")</f>
        <v>0</v>
      </c>
      <c r="K29" s="797"/>
      <c r="L29" s="798"/>
      <c r="M29" s="79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row>
    <row r="30" spans="1:57" s="268" customFormat="1" ht="15" x14ac:dyDescent="0.4">
      <c r="A30" s="101"/>
      <c r="B30" s="263" t="s">
        <v>109</v>
      </c>
      <c r="C30" s="259">
        <f>'Normalisering avvikelser år'!D29</f>
        <v>0</v>
      </c>
      <c r="D30" s="259">
        <f>'Inmatning och ver. kyla'!G24</f>
        <v>0</v>
      </c>
      <c r="E30" s="267">
        <f>'Normalisering avvikelser år'!F29</f>
        <v>0</v>
      </c>
      <c r="F30" s="672">
        <f>IF(E30&gt;0,D30/E30,'Inmatning och ver. kyla'!J24)</f>
        <v>0</v>
      </c>
      <c r="G30" s="577"/>
      <c r="H30" s="498" t="str">
        <f>IFERROR(C30/'Basdata &amp; Resultat'!$F$23,"0")</f>
        <v>0</v>
      </c>
      <c r="I30" s="306" t="str">
        <f>IFERROR(D30/'Basdata &amp; Resultat'!$F$23,"0")</f>
        <v>0</v>
      </c>
      <c r="J30" s="306" t="str">
        <f>IFERROR(F30/'Basdata &amp; Resultat'!$F$23,"0")</f>
        <v>0</v>
      </c>
      <c r="K30" s="797"/>
      <c r="L30" s="798"/>
      <c r="M30" s="79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row>
    <row r="31" spans="1:57" ht="15" x14ac:dyDescent="0.4">
      <c r="A31" s="17"/>
      <c r="B31" s="154" t="s">
        <v>113</v>
      </c>
      <c r="C31" s="262">
        <f>'Normalisering avvikelser år'!D30</f>
        <v>0</v>
      </c>
      <c r="D31" s="264">
        <f>'Inmatning och ver. el'!I26</f>
        <v>0</v>
      </c>
      <c r="E31" s="267">
        <f>'Normalisering avvikelser år'!F30</f>
        <v>0</v>
      </c>
      <c r="F31" s="672">
        <f>IF(E31&gt;0,D31/E31,'Inmatning och ver. el'!I26)</f>
        <v>0</v>
      </c>
      <c r="G31" s="20"/>
      <c r="H31" s="498" t="str">
        <f>IFERROR(C31/'Basdata &amp; Resultat'!$F$23,"0")</f>
        <v>0</v>
      </c>
      <c r="I31" s="306" t="str">
        <f>IFERROR(D31/'Basdata &amp; Resultat'!$F$23,"0")</f>
        <v>0</v>
      </c>
      <c r="J31" s="306" t="str">
        <f>IFERROR(F31/'Basdata &amp; Resultat'!$F$23,"0")</f>
        <v>0</v>
      </c>
      <c r="K31" s="797"/>
      <c r="L31" s="798"/>
      <c r="M31" s="799"/>
      <c r="N31" s="143"/>
      <c r="O31" s="143"/>
      <c r="P31" s="143"/>
      <c r="Q31" s="143"/>
      <c r="R31" s="143"/>
      <c r="S31" s="143"/>
      <c r="T31" s="249"/>
      <c r="U31" s="249"/>
      <c r="V31" s="249"/>
      <c r="W31" s="249"/>
      <c r="X31" s="249"/>
      <c r="Y31" s="249"/>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row>
    <row r="32" spans="1:57" ht="1.5" customHeight="1" x14ac:dyDescent="0.4">
      <c r="A32" s="17"/>
      <c r="B32" s="154"/>
      <c r="C32" s="269"/>
      <c r="D32" s="269"/>
      <c r="E32" s="269"/>
      <c r="F32" s="673"/>
      <c r="G32" s="20"/>
      <c r="H32" s="663"/>
      <c r="I32" s="270"/>
      <c r="J32" s="270"/>
      <c r="K32" s="271"/>
      <c r="L32" s="271"/>
      <c r="M32" s="664"/>
      <c r="N32" s="143"/>
      <c r="O32" s="143"/>
      <c r="P32" s="143"/>
      <c r="Q32" s="143"/>
      <c r="R32" s="143"/>
      <c r="S32" s="143"/>
      <c r="T32" s="249"/>
      <c r="U32" s="249"/>
      <c r="V32" s="249"/>
      <c r="W32" s="249"/>
      <c r="X32" s="249"/>
      <c r="Y32" s="249"/>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row>
    <row r="33" spans="1:57" ht="15" x14ac:dyDescent="0.4">
      <c r="A33" s="17"/>
      <c r="B33" s="272" t="s">
        <v>44</v>
      </c>
      <c r="C33" s="259">
        <f>H33*'Basdata &amp; Resultat'!F23</f>
        <v>0</v>
      </c>
      <c r="D33" s="259">
        <f>I33*'Basdata &amp; Resultat'!F23</f>
        <v>0</v>
      </c>
      <c r="E33" s="273"/>
      <c r="F33" s="674"/>
      <c r="G33" s="20"/>
      <c r="H33" s="665">
        <f>'BBR-krav'!G10</f>
        <v>0</v>
      </c>
      <c r="I33" s="274">
        <f>'BBR-krav'!G12</f>
        <v>0</v>
      </c>
      <c r="J33" s="275"/>
      <c r="K33" s="761"/>
      <c r="L33" s="762"/>
      <c r="M33" s="763"/>
      <c r="N33" s="143"/>
      <c r="O33" s="143"/>
      <c r="P33" s="143"/>
      <c r="Q33" s="143"/>
      <c r="R33" s="143"/>
      <c r="S33" s="143"/>
      <c r="T33" s="249"/>
      <c r="U33" s="249"/>
      <c r="V33" s="249"/>
      <c r="W33" s="249"/>
      <c r="X33" s="249"/>
      <c r="Y33" s="249"/>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row>
    <row r="34" spans="1:57" ht="1.5" customHeight="1" x14ac:dyDescent="0.4">
      <c r="A34" s="17"/>
      <c r="B34" s="276"/>
      <c r="C34" s="269"/>
      <c r="D34" s="269"/>
      <c r="E34" s="269"/>
      <c r="F34" s="673"/>
      <c r="G34" s="20"/>
      <c r="H34" s="663"/>
      <c r="I34" s="270"/>
      <c r="J34" s="270"/>
      <c r="K34" s="794"/>
      <c r="L34" s="795"/>
      <c r="M34" s="796"/>
      <c r="N34" s="143"/>
      <c r="O34" s="143"/>
      <c r="P34" s="143"/>
      <c r="Q34" s="143"/>
      <c r="R34" s="143"/>
      <c r="S34" s="143"/>
      <c r="T34" s="249"/>
      <c r="U34" s="249"/>
      <c r="V34" s="249"/>
      <c r="W34" s="249"/>
      <c r="X34" s="249"/>
      <c r="Y34" s="249"/>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row>
    <row r="35" spans="1:57" ht="15" x14ac:dyDescent="0.4">
      <c r="A35" s="17"/>
      <c r="B35" s="154" t="s">
        <v>115</v>
      </c>
      <c r="C35" s="277">
        <f>'Normalisering avvikelser år'!D31</f>
        <v>0</v>
      </c>
      <c r="D35" s="278">
        <f>'Inmatning och ver. el'!L26</f>
        <v>0</v>
      </c>
      <c r="E35" s="273"/>
      <c r="F35" s="674"/>
      <c r="G35" s="20"/>
      <c r="H35" s="666" t="str">
        <f>IFERROR(C35/'Basdata &amp; Resultat'!$F$23,"0")</f>
        <v>0</v>
      </c>
      <c r="I35" s="308" t="str">
        <f>IFERROR(D35/'Basdata &amp; Resultat'!$F$23,"0")</f>
        <v>0</v>
      </c>
      <c r="J35" s="275"/>
      <c r="K35" s="761"/>
      <c r="L35" s="762"/>
      <c r="M35" s="763"/>
      <c r="N35" s="143"/>
      <c r="O35" s="143"/>
      <c r="P35" s="143"/>
      <c r="Q35" s="143"/>
      <c r="R35" s="143"/>
      <c r="S35" s="143"/>
      <c r="T35" s="249"/>
      <c r="U35" s="249"/>
      <c r="V35" s="249"/>
      <c r="W35" s="21" t="s">
        <v>116</v>
      </c>
      <c r="X35" s="21" t="s">
        <v>121</v>
      </c>
      <c r="Y35" s="238"/>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row>
    <row r="36" spans="1:57" ht="15" x14ac:dyDescent="0.4">
      <c r="A36" s="17"/>
      <c r="B36" s="263" t="s">
        <v>127</v>
      </c>
      <c r="C36" s="112"/>
      <c r="D36" s="278">
        <f>'Inmatning och ver. kyla'!N24</f>
        <v>0</v>
      </c>
      <c r="E36" s="279"/>
      <c r="F36" s="675"/>
      <c r="G36" s="20"/>
      <c r="H36" s="666" t="str">
        <f>IFERROR(C36/'Basdata &amp; Resultat'!$F$23,"0")</f>
        <v>0</v>
      </c>
      <c r="I36" s="308" t="str">
        <f>IFERROR(D36/'Basdata &amp; Resultat'!$F$23,"0")</f>
        <v>0</v>
      </c>
      <c r="J36" s="275"/>
      <c r="K36" s="761"/>
      <c r="L36" s="762"/>
      <c r="M36" s="763"/>
      <c r="N36" s="143"/>
      <c r="O36" s="143"/>
      <c r="P36" s="143"/>
      <c r="Q36" s="143"/>
      <c r="R36" s="143"/>
      <c r="S36" s="143"/>
      <c r="T36" s="249"/>
      <c r="U36" s="249"/>
      <c r="V36" s="249"/>
      <c r="W36" s="21"/>
      <c r="X36" s="21"/>
      <c r="Y36" s="238"/>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row>
    <row r="37" spans="1:57" ht="15" x14ac:dyDescent="0.4">
      <c r="A37" s="17"/>
      <c r="B37" s="263" t="s">
        <v>107</v>
      </c>
      <c r="C37" s="113"/>
      <c r="D37" s="264">
        <f>'Inmatning och ver. el'!K26</f>
        <v>0</v>
      </c>
      <c r="E37" s="279"/>
      <c r="F37" s="675"/>
      <c r="G37" s="20"/>
      <c r="H37" s="666" t="str">
        <f>IFERROR(C37/'Basdata &amp; Resultat'!$F$23,"0")</f>
        <v>0</v>
      </c>
      <c r="I37" s="308" t="str">
        <f>IFERROR(D37/'Basdata &amp; Resultat'!$F$23,"0")</f>
        <v>0</v>
      </c>
      <c r="J37" s="275"/>
      <c r="K37" s="777"/>
      <c r="L37" s="778"/>
      <c r="M37" s="779"/>
      <c r="N37" s="143"/>
      <c r="O37" s="143"/>
      <c r="P37" s="143"/>
      <c r="Q37" s="143"/>
      <c r="R37" s="143"/>
      <c r="S37" s="143"/>
      <c r="T37" s="249"/>
      <c r="U37" s="249"/>
      <c r="V37" s="249"/>
      <c r="W37" s="21" t="s">
        <v>119</v>
      </c>
      <c r="X37" s="21" t="s">
        <v>122</v>
      </c>
      <c r="Y37" s="238"/>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row>
    <row r="38" spans="1:57" ht="15.5" thickBot="1" x14ac:dyDescent="0.45">
      <c r="A38" s="17"/>
      <c r="B38" s="280" t="s">
        <v>114</v>
      </c>
      <c r="C38" s="114"/>
      <c r="D38" s="281">
        <f>IFERROR('Inmatning och ver. värme'!O25+'Inmatning och ver. TVV'!G25,0)</f>
        <v>0</v>
      </c>
      <c r="E38" s="282"/>
      <c r="F38" s="676"/>
      <c r="G38" s="20"/>
      <c r="H38" s="667" t="str">
        <f>IFERROR(C38/'Basdata &amp; Resultat'!$F$23,"0")</f>
        <v>0</v>
      </c>
      <c r="I38" s="309" t="str">
        <f>IFERROR(D38/'Basdata &amp; Resultat'!$F$23,"0")</f>
        <v>0</v>
      </c>
      <c r="J38" s="283"/>
      <c r="K38" s="768"/>
      <c r="L38" s="769"/>
      <c r="M38" s="770"/>
      <c r="N38" s="143"/>
      <c r="O38" s="143"/>
      <c r="P38" s="143"/>
      <c r="Q38" s="143"/>
      <c r="R38" s="143"/>
      <c r="S38" s="143"/>
      <c r="T38" s="249"/>
      <c r="U38" s="249"/>
      <c r="V38" s="249"/>
      <c r="W38" s="21" t="s">
        <v>120</v>
      </c>
      <c r="X38" s="21" t="s">
        <v>123</v>
      </c>
      <c r="Y38" s="238"/>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row>
    <row r="39" spans="1:57" ht="15.5" thickBot="1" x14ac:dyDescent="0.45">
      <c r="A39" s="17"/>
      <c r="B39" s="284" t="s">
        <v>8</v>
      </c>
      <c r="C39" s="285">
        <f>SUM(C26:C31)</f>
        <v>0</v>
      </c>
      <c r="D39" s="286">
        <f>SUM(D26:D31)</f>
        <v>0</v>
      </c>
      <c r="E39" s="286"/>
      <c r="F39" s="677">
        <f>SUM(F26:F31)</f>
        <v>0</v>
      </c>
      <c r="G39" s="197"/>
      <c r="H39" s="668" t="str">
        <f>IFERROR(C39/'Basdata &amp; Resultat'!$F$23,"0")</f>
        <v>0</v>
      </c>
      <c r="I39" s="310" t="str">
        <f>IFERROR(D39/'Basdata &amp; Resultat'!$F$23,"0")</f>
        <v>0</v>
      </c>
      <c r="J39" s="310" t="str">
        <f>IFERROR(F39/'Basdata &amp; Resultat'!$F$23,"0")</f>
        <v>0</v>
      </c>
      <c r="K39" s="786"/>
      <c r="L39" s="787"/>
      <c r="M39" s="788"/>
      <c r="N39" s="143"/>
      <c r="O39" s="143"/>
      <c r="P39" s="143"/>
      <c r="Q39" s="143"/>
      <c r="R39" s="143"/>
      <c r="S39" s="143"/>
      <c r="T39" s="249"/>
      <c r="U39" s="249"/>
      <c r="V39" s="249"/>
      <c r="W39" s="21" t="s">
        <v>118</v>
      </c>
      <c r="X39" s="21" t="s">
        <v>124</v>
      </c>
      <c r="Y39" s="238"/>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row>
    <row r="40" spans="1:57" ht="15" thickBot="1" x14ac:dyDescent="0.4">
      <c r="A40" s="17"/>
      <c r="B40" s="143"/>
      <c r="C40" s="143"/>
      <c r="D40" s="143"/>
      <c r="E40" s="143"/>
      <c r="F40" s="143"/>
      <c r="G40" s="224"/>
      <c r="H40" s="143"/>
      <c r="I40" s="143"/>
      <c r="J40" s="143"/>
      <c r="K40" s="143"/>
      <c r="L40" s="143"/>
      <c r="M40" s="143"/>
      <c r="N40" s="143"/>
      <c r="O40" s="143"/>
      <c r="P40" s="143"/>
      <c r="Q40" s="143"/>
      <c r="R40" s="143"/>
      <c r="S40" s="143"/>
      <c r="T40" s="249"/>
      <c r="U40" s="249"/>
      <c r="V40" s="249"/>
      <c r="W40" s="21" t="s">
        <v>117</v>
      </c>
      <c r="X40" s="21" t="s">
        <v>125</v>
      </c>
      <c r="Y40" s="238"/>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row>
    <row r="41" spans="1:57" ht="46" x14ac:dyDescent="0.5">
      <c r="A41" s="17"/>
      <c r="B41" s="244" t="s">
        <v>60</v>
      </c>
      <c r="C41" s="247" t="str">
        <f>C24</f>
        <v>Beräknad enl. relations-handling</v>
      </c>
      <c r="D41" s="247" t="str">
        <f>D24</f>
        <v>Uppmätt/ levererad</v>
      </c>
      <c r="E41" s="247" t="str">
        <f>E24</f>
        <v>Korrigeringsdivisor (vid upprepad beräkning)</v>
      </c>
      <c r="F41" s="678" t="str">
        <f>F24</f>
        <v>Normaliserad</v>
      </c>
      <c r="G41" s="659"/>
      <c r="H41" s="686" t="str">
        <f>H24</f>
        <v>Beräknad enl. relations-handling</v>
      </c>
      <c r="I41" s="247" t="str">
        <f>I24</f>
        <v>Uppmätt/ levererad</v>
      </c>
      <c r="J41" s="247" t="str">
        <f>J24</f>
        <v>Normaliserad</v>
      </c>
      <c r="K41" s="792" t="s">
        <v>2</v>
      </c>
      <c r="L41" s="792"/>
      <c r="M41" s="793"/>
      <c r="N41" s="143"/>
      <c r="O41" s="143"/>
      <c r="P41" s="143"/>
      <c r="Q41" s="143"/>
      <c r="R41" s="143"/>
      <c r="S41" s="143"/>
      <c r="T41" s="249"/>
      <c r="U41" s="249"/>
      <c r="V41" s="249"/>
      <c r="W41" s="238"/>
      <c r="X41" s="21" t="s">
        <v>37</v>
      </c>
      <c r="Y41" s="238"/>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row>
    <row r="42" spans="1:57" ht="17" thickBot="1" x14ac:dyDescent="0.5">
      <c r="A42" s="17"/>
      <c r="B42" s="287"/>
      <c r="C42" s="160" t="s">
        <v>50</v>
      </c>
      <c r="D42" s="160" t="s">
        <v>50</v>
      </c>
      <c r="E42" s="160" t="s">
        <v>50</v>
      </c>
      <c r="F42" s="179" t="s">
        <v>50</v>
      </c>
      <c r="G42" s="660"/>
      <c r="H42" s="159" t="s">
        <v>58</v>
      </c>
      <c r="I42" s="288" t="s">
        <v>58</v>
      </c>
      <c r="J42" s="288" t="s">
        <v>58</v>
      </c>
      <c r="K42" s="789"/>
      <c r="L42" s="790"/>
      <c r="M42" s="791"/>
      <c r="N42" s="143"/>
      <c r="O42" s="143"/>
      <c r="P42" s="143"/>
      <c r="Q42" s="143"/>
      <c r="R42" s="143"/>
      <c r="S42" s="143"/>
      <c r="T42" s="249"/>
      <c r="U42" s="249"/>
      <c r="V42" s="249"/>
      <c r="W42" s="249"/>
      <c r="X42" s="249"/>
      <c r="Y42" s="249"/>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row>
    <row r="43" spans="1:57" ht="15" x14ac:dyDescent="0.4">
      <c r="A43" s="17"/>
      <c r="B43" s="289" t="str">
        <f>B26</f>
        <v>Värme exkl. tappvarmvatten och VVC</v>
      </c>
      <c r="C43" s="314">
        <f>'Normalisering avvikelser år'!D53</f>
        <v>0</v>
      </c>
      <c r="D43" s="315">
        <f>'Inmatning och ver. värme'!H39-'Inmatning och ver. värme'!E39</f>
        <v>0</v>
      </c>
      <c r="E43" s="315">
        <f>IF('Normalisering avvikelser år'!F53&gt;0,'Normalisering avvikelser år'!F53,0)</f>
        <v>0</v>
      </c>
      <c r="F43" s="679">
        <f>IF(E43&gt;0,D43/E43,'Inmatning och ver. värme'!M39)</f>
        <v>0</v>
      </c>
      <c r="G43" s="634"/>
      <c r="H43" s="603" t="str">
        <f>IFERROR(C43/'Basdata &amp; Resultat'!$F$23,"0")</f>
        <v>0</v>
      </c>
      <c r="I43" s="311" t="str">
        <f>IFERROR(D43/'Basdata &amp; Resultat'!$F$23,"0")</f>
        <v>0</v>
      </c>
      <c r="J43" s="311" t="str">
        <f>IFERROR(F43/'Basdata &amp; Resultat'!$F$23,"0")</f>
        <v>0</v>
      </c>
      <c r="K43" s="780"/>
      <c r="L43" s="781"/>
      <c r="M43" s="782"/>
      <c r="N43" s="143"/>
      <c r="O43" s="143"/>
      <c r="P43" s="143"/>
      <c r="Q43" s="143"/>
      <c r="R43" s="143"/>
      <c r="S43" s="143"/>
      <c r="T43" s="249"/>
      <c r="U43" s="249"/>
      <c r="V43" s="249"/>
      <c r="W43" s="249"/>
      <c r="X43" s="249"/>
      <c r="Y43" s="249"/>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row>
    <row r="44" spans="1:57" ht="15" x14ac:dyDescent="0.4">
      <c r="A44" s="143"/>
      <c r="B44" s="272" t="str">
        <f t="shared" ref="B44:B55" si="0">B27</f>
        <v>Tappvarmvatten</v>
      </c>
      <c r="C44" s="314">
        <f>'Normalisering avvikelser år'!D54</f>
        <v>0</v>
      </c>
      <c r="D44" s="316">
        <f>'Inmatning och ver. TVV'!F39</f>
        <v>0</v>
      </c>
      <c r="E44" s="327"/>
      <c r="F44" s="680">
        <f>IFERROR('Inmatning och ver. TVV'!P13*'Basdata &amp; Resultat'!F23,0)</f>
        <v>0</v>
      </c>
      <c r="G44" s="634"/>
      <c r="H44" s="603" t="str">
        <f>IFERROR(C44/'Basdata &amp; Resultat'!$F$23,"0")</f>
        <v>0</v>
      </c>
      <c r="I44" s="311" t="str">
        <f>IFERROR(D44/'Basdata &amp; Resultat'!$F$23,"0")</f>
        <v>0</v>
      </c>
      <c r="J44" s="311" t="str">
        <f>IFERROR(F44/'Basdata &amp; Resultat'!$F$23,"0")</f>
        <v>0</v>
      </c>
      <c r="K44" s="777"/>
      <c r="L44" s="778"/>
      <c r="M44" s="779"/>
      <c r="N44" s="143"/>
      <c r="O44" s="143"/>
      <c r="P44" s="143"/>
      <c r="Q44" s="143"/>
      <c r="R44" s="143"/>
      <c r="S44" s="143"/>
      <c r="T44" s="249"/>
      <c r="U44" s="249"/>
      <c r="V44" s="249"/>
      <c r="W44" s="249"/>
      <c r="X44" s="249"/>
      <c r="Y44" s="249"/>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row>
    <row r="45" spans="1:57" ht="15" x14ac:dyDescent="0.4">
      <c r="A45" s="143"/>
      <c r="B45" s="272" t="str">
        <f t="shared" si="0"/>
        <v>VVC-förluster</v>
      </c>
      <c r="C45" s="314">
        <f>'Normalisering avvikelser år'!D55</f>
        <v>0</v>
      </c>
      <c r="D45" s="316">
        <f>'Inmatning och ver. värme'!E39+'Inmatning och ver. el'!G40</f>
        <v>0</v>
      </c>
      <c r="E45" s="347"/>
      <c r="F45" s="680">
        <f>D45</f>
        <v>0</v>
      </c>
      <c r="G45" s="634"/>
      <c r="H45" s="603" t="str">
        <f>IFERROR(C45/'Basdata &amp; Resultat'!$F$23,"0")</f>
        <v>0</v>
      </c>
      <c r="I45" s="311" t="str">
        <f>IFERROR(D45/'Basdata &amp; Resultat'!$F$23,"0")</f>
        <v>0</v>
      </c>
      <c r="J45" s="311" t="str">
        <f>IFERROR(F45/'Basdata &amp; Resultat'!$F$23,"0")</f>
        <v>0</v>
      </c>
      <c r="K45" s="777"/>
      <c r="L45" s="778"/>
      <c r="M45" s="779"/>
      <c r="N45" s="143"/>
      <c r="O45" s="143"/>
      <c r="P45" s="143"/>
      <c r="Q45" s="143"/>
      <c r="R45" s="143"/>
      <c r="S45" s="143"/>
      <c r="T45" s="249"/>
      <c r="U45" s="249"/>
      <c r="V45" s="249"/>
      <c r="W45" s="249"/>
      <c r="X45" s="249"/>
      <c r="Y45" s="249"/>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row>
    <row r="46" spans="1:57" ht="15" x14ac:dyDescent="0.4">
      <c r="A46" s="143"/>
      <c r="B46" s="272" t="str">
        <f t="shared" si="0"/>
        <v>Elkomfortkyla</v>
      </c>
      <c r="C46" s="314">
        <f>'Normalisering avvikelser år'!D56</f>
        <v>0</v>
      </c>
      <c r="D46" s="316">
        <f>'Inmatning och ver. kyla'!H38</f>
        <v>0</v>
      </c>
      <c r="E46" s="316">
        <f>IF('Basdata &amp; Resultat'!J4="j",'Normalisering avvikelser år'!F56,0)</f>
        <v>0</v>
      </c>
      <c r="F46" s="680">
        <f>IF(E46&gt;0,D46/E46,'Inmatning och ver. kyla'!K38)</f>
        <v>0</v>
      </c>
      <c r="G46" s="634"/>
      <c r="H46" s="603" t="str">
        <f>IFERROR(C46/'Basdata &amp; Resultat'!$F$23,"0")</f>
        <v>0</v>
      </c>
      <c r="I46" s="311" t="str">
        <f>IFERROR(D46/'Basdata &amp; Resultat'!$F$23,"0")</f>
        <v>0</v>
      </c>
      <c r="J46" s="311" t="str">
        <f>IFERROR(F46/'Basdata &amp; Resultat'!$F$23,"0")</f>
        <v>0</v>
      </c>
      <c r="K46" s="777"/>
      <c r="L46" s="778"/>
      <c r="M46" s="779"/>
      <c r="N46" s="143"/>
      <c r="O46" s="143"/>
      <c r="P46" s="143"/>
      <c r="Q46" s="143"/>
      <c r="R46" s="143"/>
      <c r="S46" s="143"/>
      <c r="T46" s="249"/>
      <c r="U46" s="249"/>
      <c r="V46" s="249"/>
      <c r="W46" s="249"/>
      <c r="X46" s="249"/>
      <c r="Y46" s="249"/>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row>
    <row r="47" spans="1:57" ht="15" x14ac:dyDescent="0.4">
      <c r="A47" s="143"/>
      <c r="B47" s="272" t="str">
        <f t="shared" si="0"/>
        <v>Fjärrkomfortkyla</v>
      </c>
      <c r="C47" s="314">
        <f>'Normalisering avvikelser år'!D57</f>
        <v>0</v>
      </c>
      <c r="D47" s="316">
        <f>'Inmatning och ver. kyla'!G38</f>
        <v>0</v>
      </c>
      <c r="E47" s="316">
        <f>'Normalisering avvikelser år'!F57</f>
        <v>0</v>
      </c>
      <c r="F47" s="680">
        <f>IF(E47&gt;0,D47/E47,'Inmatning och ver. kyla'!J38)</f>
        <v>0</v>
      </c>
      <c r="G47" s="634"/>
      <c r="H47" s="603" t="str">
        <f>IFERROR(C47/'Basdata &amp; Resultat'!$F$23,"0")</f>
        <v>0</v>
      </c>
      <c r="I47" s="311" t="str">
        <f>IFERROR(D47/'Basdata &amp; Resultat'!$F$23,"0")</f>
        <v>0</v>
      </c>
      <c r="J47" s="311" t="str">
        <f>IFERROR(F47/'Basdata &amp; Resultat'!$F$23,"0")</f>
        <v>0</v>
      </c>
      <c r="K47" s="761"/>
      <c r="L47" s="762"/>
      <c r="M47" s="763"/>
      <c r="N47" s="143"/>
      <c r="O47" s="143"/>
      <c r="P47" s="143"/>
      <c r="Q47" s="143"/>
      <c r="R47" s="143"/>
      <c r="S47" s="143"/>
      <c r="T47" s="249"/>
      <c r="U47" s="249"/>
      <c r="V47" s="249"/>
      <c r="W47" s="249"/>
      <c r="X47" s="249"/>
      <c r="Y47" s="249"/>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row>
    <row r="48" spans="1:57" ht="16.5" customHeight="1" x14ac:dyDescent="0.4">
      <c r="A48" s="143"/>
      <c r="B48" s="272" t="str">
        <f t="shared" si="0"/>
        <v>Driftel exkl. värme och kyla</v>
      </c>
      <c r="C48" s="314">
        <f>'Normalisering avvikelser år'!D58</f>
        <v>0</v>
      </c>
      <c r="D48" s="316">
        <f>'Inmatning och ver. el'!I40</f>
        <v>0</v>
      </c>
      <c r="E48" s="316">
        <f>'Normalisering avvikelser år'!F58</f>
        <v>0</v>
      </c>
      <c r="F48" s="680">
        <f>IF(E48&gt;0,D48/E48,'Inmatning och ver. el'!I40)</f>
        <v>0</v>
      </c>
      <c r="G48" s="634"/>
      <c r="H48" s="603" t="str">
        <f>IFERROR(C48/'Basdata &amp; Resultat'!$F$23,"0")</f>
        <v>0</v>
      </c>
      <c r="I48" s="311" t="str">
        <f>IFERROR(D48/'Basdata &amp; Resultat'!$F$23,"0")</f>
        <v>0</v>
      </c>
      <c r="J48" s="311" t="str">
        <f>IFERROR(F48/'Basdata &amp; Resultat'!$F$23,"0")</f>
        <v>0</v>
      </c>
      <c r="K48" s="777"/>
      <c r="L48" s="778"/>
      <c r="M48" s="779"/>
      <c r="N48" s="143"/>
      <c r="O48" s="143"/>
      <c r="P48" s="143"/>
      <c r="Q48" s="143"/>
      <c r="R48" s="143"/>
      <c r="S48" s="143"/>
      <c r="T48" s="249"/>
      <c r="U48" s="249"/>
      <c r="V48" s="249"/>
      <c r="W48" s="249"/>
      <c r="X48" s="249"/>
      <c r="Y48" s="249"/>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row>
    <row r="49" spans="1:57" ht="1.5" customHeight="1" x14ac:dyDescent="0.4">
      <c r="A49" s="143"/>
      <c r="B49" s="272">
        <f t="shared" si="0"/>
        <v>0</v>
      </c>
      <c r="C49" s="317"/>
      <c r="D49" s="318"/>
      <c r="E49" s="318"/>
      <c r="F49" s="681"/>
      <c r="G49" s="634"/>
      <c r="H49" s="687"/>
      <c r="I49" s="323"/>
      <c r="J49" s="323"/>
      <c r="K49" s="774"/>
      <c r="L49" s="775"/>
      <c r="M49" s="776"/>
      <c r="N49" s="143"/>
      <c r="O49" s="143"/>
      <c r="P49" s="143"/>
      <c r="Q49" s="143"/>
      <c r="R49" s="143"/>
      <c r="S49" s="143"/>
      <c r="T49" s="249"/>
      <c r="U49" s="249"/>
      <c r="V49" s="249"/>
      <c r="W49" s="249"/>
      <c r="X49" s="249"/>
      <c r="Y49" s="249"/>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row>
    <row r="50" spans="1:57" ht="15.75" customHeight="1" x14ac:dyDescent="0.4">
      <c r="A50" s="143"/>
      <c r="B50" s="272" t="str">
        <f t="shared" si="0"/>
        <v>BBR-krav inkl ventilationstillägg</v>
      </c>
      <c r="C50" s="319">
        <f>H50*'Basdata &amp; Resultat'!F23</f>
        <v>0</v>
      </c>
      <c r="D50" s="316">
        <f>I50*'Basdata &amp; Resultat'!F23</f>
        <v>0</v>
      </c>
      <c r="E50" s="324"/>
      <c r="F50" s="682"/>
      <c r="G50" s="634"/>
      <c r="H50" s="688">
        <f>'BBR-krav'!G10</f>
        <v>0</v>
      </c>
      <c r="I50" s="312">
        <f>'BBR-krav'!G13</f>
        <v>0</v>
      </c>
      <c r="J50" s="325"/>
      <c r="K50" s="777"/>
      <c r="L50" s="778"/>
      <c r="M50" s="779"/>
      <c r="N50" s="143"/>
      <c r="O50" s="143"/>
      <c r="P50" s="143"/>
      <c r="Q50" s="143"/>
      <c r="R50" s="143"/>
      <c r="S50" s="143"/>
      <c r="T50" s="249"/>
      <c r="U50" s="249"/>
      <c r="V50" s="249"/>
      <c r="W50" s="249"/>
      <c r="X50" s="249"/>
      <c r="Y50" s="249"/>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row>
    <row r="51" spans="1:57" ht="1.5" customHeight="1" x14ac:dyDescent="0.4">
      <c r="A51" s="143"/>
      <c r="B51" s="272">
        <f t="shared" si="0"/>
        <v>0</v>
      </c>
      <c r="C51" s="317"/>
      <c r="D51" s="318"/>
      <c r="E51" s="318"/>
      <c r="F51" s="681"/>
      <c r="G51" s="634"/>
      <c r="H51" s="687"/>
      <c r="I51" s="323"/>
      <c r="J51" s="323"/>
      <c r="K51" s="765"/>
      <c r="L51" s="766"/>
      <c r="M51" s="767"/>
      <c r="N51" s="143"/>
      <c r="O51" s="143"/>
      <c r="P51" s="143"/>
      <c r="Q51" s="143"/>
      <c r="R51" s="143"/>
      <c r="S51" s="143"/>
      <c r="T51" s="249"/>
      <c r="U51" s="249"/>
      <c r="V51" s="249"/>
      <c r="W51" s="249"/>
      <c r="X51" s="249"/>
      <c r="Y51" s="249"/>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row>
    <row r="52" spans="1:57" ht="15" x14ac:dyDescent="0.4">
      <c r="A52" s="143"/>
      <c r="B52" s="272" t="str">
        <f t="shared" si="0"/>
        <v>Verksamhetsenergi/hushållsenergi</v>
      </c>
      <c r="C52" s="319">
        <f>'Normalisering avvikelser år'!D59</f>
        <v>0</v>
      </c>
      <c r="D52" s="316">
        <f>'Inmatning och ver. el'!L40</f>
        <v>0</v>
      </c>
      <c r="E52" s="324"/>
      <c r="F52" s="682"/>
      <c r="G52" s="634"/>
      <c r="H52" s="608" t="str">
        <f>IFERROR(C52/'Basdata &amp; Resultat'!$F$23,"0")</f>
        <v>0</v>
      </c>
      <c r="I52" s="326" t="str">
        <f>IFERROR(D52/'Basdata &amp; Resultat'!$F$23,"0")</f>
        <v>0</v>
      </c>
      <c r="J52" s="325"/>
      <c r="K52" s="777"/>
      <c r="L52" s="778"/>
      <c r="M52" s="779"/>
      <c r="N52" s="143"/>
      <c r="O52" s="143"/>
      <c r="P52" s="143"/>
      <c r="Q52" s="143"/>
      <c r="R52" s="143"/>
      <c r="S52" s="143"/>
      <c r="T52" s="249"/>
      <c r="U52" s="249"/>
      <c r="V52" s="249"/>
      <c r="W52" s="249"/>
      <c r="X52" s="249"/>
      <c r="Y52" s="249"/>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row>
    <row r="53" spans="1:57" ht="15" x14ac:dyDescent="0.4">
      <c r="A53" s="143"/>
      <c r="B53" s="272" t="str">
        <f t="shared" si="0"/>
        <v>Frikyla</v>
      </c>
      <c r="C53" s="320"/>
      <c r="D53" s="316">
        <f>'Inmatning och ver. kyla'!N38</f>
        <v>0</v>
      </c>
      <c r="E53" s="327"/>
      <c r="F53" s="683"/>
      <c r="G53" s="634"/>
      <c r="H53" s="608" t="str">
        <f>IFERROR(C53/'Basdata &amp; Resultat'!$F$23,"0")</f>
        <v>0</v>
      </c>
      <c r="I53" s="326" t="str">
        <f>IFERROR(D53/'Basdata &amp; Resultat'!$F$23,"0")</f>
        <v>0</v>
      </c>
      <c r="J53" s="325"/>
      <c r="K53" s="777"/>
      <c r="L53" s="778"/>
      <c r="M53" s="779"/>
      <c r="N53" s="143"/>
      <c r="O53" s="143"/>
      <c r="P53" s="143"/>
      <c r="Q53" s="143"/>
      <c r="R53" s="143"/>
      <c r="S53" s="143"/>
      <c r="T53" s="249"/>
      <c r="U53" s="249"/>
      <c r="V53" s="249"/>
      <c r="W53" s="249"/>
      <c r="X53" s="249"/>
      <c r="Y53" s="249"/>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row>
    <row r="54" spans="1:57" ht="15" x14ac:dyDescent="0.4">
      <c r="A54" s="143"/>
      <c r="B54" s="272" t="str">
        <f t="shared" si="0"/>
        <v>Egenproducerad el</v>
      </c>
      <c r="C54" s="320"/>
      <c r="D54" s="316">
        <f>'Inmatning och ver. el'!K40</f>
        <v>0</v>
      </c>
      <c r="E54" s="327"/>
      <c r="F54" s="683"/>
      <c r="G54" s="634"/>
      <c r="H54" s="608" t="str">
        <f>IFERROR(C54/'Basdata &amp; Resultat'!$F$23,"0")</f>
        <v>0</v>
      </c>
      <c r="I54" s="326" t="str">
        <f>IFERROR(D54/'Basdata &amp; Resultat'!$F$23,"0")</f>
        <v>0</v>
      </c>
      <c r="J54" s="325"/>
      <c r="K54" s="777"/>
      <c r="L54" s="778"/>
      <c r="M54" s="779"/>
      <c r="N54" s="143"/>
      <c r="O54" s="143"/>
      <c r="P54" s="143"/>
      <c r="Q54" s="143"/>
      <c r="R54" s="143"/>
      <c r="S54" s="143"/>
      <c r="T54" s="249"/>
      <c r="U54" s="249"/>
      <c r="V54" s="249"/>
      <c r="W54" s="249"/>
      <c r="X54" s="249"/>
      <c r="Y54" s="249"/>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row>
    <row r="55" spans="1:57" ht="15.5" thickBot="1" x14ac:dyDescent="0.45">
      <c r="A55" s="143"/>
      <c r="B55" s="293" t="str">
        <f t="shared" si="0"/>
        <v>Solvärme</v>
      </c>
      <c r="C55" s="321"/>
      <c r="D55" s="313">
        <f>IFERROR('Inmatning och ver. värme'!O39+'Inmatning och ver. TVV'!G39,"0")</f>
        <v>0</v>
      </c>
      <c r="E55" s="328"/>
      <c r="F55" s="684"/>
      <c r="G55" s="634"/>
      <c r="H55" s="615" t="str">
        <f>IFERROR(C55/'Basdata &amp; Resultat'!$F$23,"0")</f>
        <v>0</v>
      </c>
      <c r="I55" s="329" t="str">
        <f>IFERROR(D55/'Basdata &amp; Resultat'!$F$23,"0")</f>
        <v>0</v>
      </c>
      <c r="J55" s="330"/>
      <c r="K55" s="783"/>
      <c r="L55" s="784"/>
      <c r="M55" s="785"/>
      <c r="N55" s="143"/>
      <c r="O55" s="143"/>
      <c r="P55" s="143"/>
      <c r="Q55" s="143"/>
      <c r="R55" s="143"/>
      <c r="S55" s="143"/>
      <c r="T55" s="249"/>
      <c r="U55" s="249"/>
      <c r="V55" s="249"/>
      <c r="W55" s="249"/>
      <c r="X55" s="249"/>
      <c r="Y55" s="249"/>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row>
    <row r="56" spans="1:57" ht="15.5" thickBot="1" x14ac:dyDescent="0.45">
      <c r="A56" s="143"/>
      <c r="B56" s="294" t="str">
        <f>B39</f>
        <v>Energiprestanda</v>
      </c>
      <c r="C56" s="322">
        <f>SUM(C43:C48)</f>
        <v>0</v>
      </c>
      <c r="D56" s="322">
        <f>SUM(D43:D48)</f>
        <v>0</v>
      </c>
      <c r="E56" s="346"/>
      <c r="F56" s="685">
        <f>SUM(F43:F48)</f>
        <v>0</v>
      </c>
      <c r="G56" s="646"/>
      <c r="H56" s="617" t="str">
        <f>IFERROR(C56/'Basdata &amp; Resultat'!$F$23,"0")</f>
        <v>0</v>
      </c>
      <c r="I56" s="331" t="str">
        <f>IFERROR(D56/'Basdata &amp; Resultat'!$F$23,"0")</f>
        <v>0</v>
      </c>
      <c r="J56" s="331" t="str">
        <f>IFERROR(F56/'Basdata &amp; Resultat'!$F$23,"0")</f>
        <v>0</v>
      </c>
      <c r="K56" s="786"/>
      <c r="L56" s="787"/>
      <c r="M56" s="788"/>
      <c r="N56" s="143"/>
      <c r="O56" s="143"/>
      <c r="P56" s="143"/>
      <c r="Q56" s="143"/>
      <c r="R56" s="143"/>
      <c r="S56" s="143"/>
      <c r="T56" s="249"/>
      <c r="U56" s="249"/>
      <c r="V56" s="249"/>
      <c r="W56" s="249"/>
      <c r="X56" s="249"/>
      <c r="Y56" s="249"/>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row>
    <row r="57" spans="1:57" ht="15.5" thickBot="1" x14ac:dyDescent="0.45">
      <c r="A57" s="143"/>
      <c r="B57" s="295"/>
      <c r="C57" s="197"/>
      <c r="D57" s="197"/>
      <c r="E57" s="197"/>
      <c r="F57" s="197"/>
      <c r="G57" s="197"/>
      <c r="H57" s="197"/>
      <c r="I57" s="197"/>
      <c r="J57" s="197"/>
      <c r="K57" s="197"/>
      <c r="L57" s="197"/>
      <c r="M57" s="197"/>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row>
    <row r="58" spans="1:57" ht="46" x14ac:dyDescent="0.5">
      <c r="A58" s="143"/>
      <c r="B58" s="244" t="s">
        <v>61</v>
      </c>
      <c r="C58" s="247" t="str">
        <f>C24</f>
        <v>Beräknad enl. relations-handling</v>
      </c>
      <c r="D58" s="247" t="str">
        <f>D24</f>
        <v>Uppmätt/ levererad</v>
      </c>
      <c r="E58" s="247" t="str">
        <f>E24</f>
        <v>Korrigeringsdivisor (vid upprepad beräkning)</v>
      </c>
      <c r="F58" s="678" t="str">
        <f>F24</f>
        <v>Normaliserad</v>
      </c>
      <c r="G58" s="659"/>
      <c r="H58" s="686" t="str">
        <f>H24</f>
        <v>Beräknad enl. relations-handling</v>
      </c>
      <c r="I58" s="247" t="str">
        <f>I24</f>
        <v>Uppmätt/ levererad</v>
      </c>
      <c r="J58" s="247" t="str">
        <f>J24</f>
        <v>Normaliserad</v>
      </c>
      <c r="K58" s="792" t="s">
        <v>2</v>
      </c>
      <c r="L58" s="792"/>
      <c r="M58" s="79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row>
    <row r="59" spans="1:57" ht="17" thickBot="1" x14ac:dyDescent="0.5">
      <c r="A59" s="143"/>
      <c r="B59" s="287"/>
      <c r="C59" s="160" t="s">
        <v>50</v>
      </c>
      <c r="D59" s="160" t="s">
        <v>50</v>
      </c>
      <c r="E59" s="160" t="s">
        <v>50</v>
      </c>
      <c r="F59" s="179" t="s">
        <v>50</v>
      </c>
      <c r="G59" s="660"/>
      <c r="H59" s="159" t="s">
        <v>58</v>
      </c>
      <c r="I59" s="288" t="s">
        <v>58</v>
      </c>
      <c r="J59" s="288" t="s">
        <v>58</v>
      </c>
      <c r="K59" s="789"/>
      <c r="L59" s="790"/>
      <c r="M59" s="791"/>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row>
    <row r="60" spans="1:57" ht="15" x14ac:dyDescent="0.4">
      <c r="A60" s="143"/>
      <c r="B60" s="289" t="str">
        <f>B26</f>
        <v>Värme exkl. tappvarmvatten och VVC</v>
      </c>
      <c r="C60" s="314">
        <f>'Normalisering avvikelser år'!D81</f>
        <v>0</v>
      </c>
      <c r="D60" s="315">
        <f>'Inmatning och ver. värme'!H53-'Inmatning och ver. värme'!E53</f>
        <v>0</v>
      </c>
      <c r="E60" s="315">
        <f>IF('Normalisering avvikelser år'!F81&gt;0,'Normalisering avvikelser år'!F81,0)</f>
        <v>0</v>
      </c>
      <c r="F60" s="679">
        <f>IF(E60&gt;0,D60/E60,'Inmatning och ver. värme'!M53)</f>
        <v>0</v>
      </c>
      <c r="G60" s="20"/>
      <c r="H60" s="603" t="str">
        <f>IFERROR(C60/'Basdata &amp; Resultat'!$F$23,"0")</f>
        <v>0</v>
      </c>
      <c r="I60" s="311" t="str">
        <f>IFERROR(D60/'Basdata &amp; Resultat'!$F$23,"0")</f>
        <v>0</v>
      </c>
      <c r="J60" s="311" t="str">
        <f>IFERROR(F60/'Basdata &amp; Resultat'!$F$23,"0")</f>
        <v>0</v>
      </c>
      <c r="K60" s="780"/>
      <c r="L60" s="781"/>
      <c r="M60" s="782"/>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row>
    <row r="61" spans="1:57" ht="15" x14ac:dyDescent="0.4">
      <c r="A61" s="143"/>
      <c r="B61" s="272" t="str">
        <f t="shared" ref="B61:B73" si="1">B27</f>
        <v>Tappvarmvatten</v>
      </c>
      <c r="C61" s="314">
        <f>'Normalisering avvikelser år'!D82</f>
        <v>0</v>
      </c>
      <c r="D61" s="316">
        <f>'Inmatning och ver. TVV'!F53</f>
        <v>0</v>
      </c>
      <c r="E61" s="335"/>
      <c r="F61" s="680">
        <f>'Inmatning och ver. TVV'!P14*'Basdata &amp; Resultat'!F23</f>
        <v>0</v>
      </c>
      <c r="G61" s="20"/>
      <c r="H61" s="603" t="str">
        <f>IFERROR(C61/'Basdata &amp; Resultat'!$F$23,"0")</f>
        <v>0</v>
      </c>
      <c r="I61" s="311" t="str">
        <f>IFERROR(D61/'Basdata &amp; Resultat'!$F$23,"0")</f>
        <v>0</v>
      </c>
      <c r="J61" s="311" t="str">
        <f>IFERROR(F61/'Basdata &amp; Resultat'!$F$23,"0")</f>
        <v>0</v>
      </c>
      <c r="K61" s="761"/>
      <c r="L61" s="762"/>
      <c r="M61" s="76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row>
    <row r="62" spans="1:57" ht="15" x14ac:dyDescent="0.4">
      <c r="A62" s="143"/>
      <c r="B62" s="272" t="str">
        <f t="shared" si="1"/>
        <v>VVC-förluster</v>
      </c>
      <c r="C62" s="314">
        <f>'Normalisering avvikelser år'!D83</f>
        <v>0</v>
      </c>
      <c r="D62" s="316">
        <f>'Inmatning och ver. värme'!E53+'Inmatning och ver. el'!G54</f>
        <v>0</v>
      </c>
      <c r="E62" s="336"/>
      <c r="F62" s="680">
        <f>D62</f>
        <v>0</v>
      </c>
      <c r="G62" s="20"/>
      <c r="H62" s="603" t="str">
        <f>IFERROR(C62/'Basdata &amp; Resultat'!$F$23,"0")</f>
        <v>0</v>
      </c>
      <c r="I62" s="311" t="str">
        <f>IFERROR(D62/'Basdata &amp; Resultat'!$F$23,"0")</f>
        <v>0</v>
      </c>
      <c r="J62" s="311" t="str">
        <f>IFERROR(F62/'Basdata &amp; Resultat'!$F$23,"0")</f>
        <v>0</v>
      </c>
      <c r="K62" s="761"/>
      <c r="L62" s="762"/>
      <c r="M62" s="76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row>
    <row r="63" spans="1:57" ht="15" x14ac:dyDescent="0.4">
      <c r="A63" s="143"/>
      <c r="B63" s="272" t="str">
        <f t="shared" si="1"/>
        <v>Elkomfortkyla</v>
      </c>
      <c r="C63" s="314">
        <f>'Normalisering avvikelser år'!D84</f>
        <v>0</v>
      </c>
      <c r="D63" s="316">
        <f>'Inmatning och ver. kyla'!H52</f>
        <v>0</v>
      </c>
      <c r="E63" s="316">
        <f>IF('Basdata &amp; Resultat'!J4="j",'Normalisering avvikelser år'!F84,0)</f>
        <v>0</v>
      </c>
      <c r="F63" s="680">
        <f>IF(E63&gt;0,D63/E63,'Inmatning och ver. kyla'!K52)</f>
        <v>0</v>
      </c>
      <c r="G63" s="20"/>
      <c r="H63" s="603" t="str">
        <f>IFERROR(C63/'Basdata &amp; Resultat'!$F$23,"0")</f>
        <v>0</v>
      </c>
      <c r="I63" s="311" t="str">
        <f>IFERROR(D63/'Basdata &amp; Resultat'!$F$23,"0")</f>
        <v>0</v>
      </c>
      <c r="J63" s="311" t="str">
        <f>IFERROR(F63/'Basdata &amp; Resultat'!$F$23,"0")</f>
        <v>0</v>
      </c>
      <c r="K63" s="761"/>
      <c r="L63" s="762"/>
      <c r="M63" s="76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row>
    <row r="64" spans="1:57" ht="15" x14ac:dyDescent="0.4">
      <c r="A64" s="143"/>
      <c r="B64" s="272" t="str">
        <f t="shared" si="1"/>
        <v>Fjärrkomfortkyla</v>
      </c>
      <c r="C64" s="314">
        <f>'Normalisering avvikelser år'!D85</f>
        <v>0</v>
      </c>
      <c r="D64" s="316">
        <f>'Inmatning och ver. kyla'!G52</f>
        <v>0</v>
      </c>
      <c r="E64" s="316">
        <f>'Normalisering avvikelser år'!F85</f>
        <v>0</v>
      </c>
      <c r="F64" s="680">
        <f>IF(E64&gt;0,D64/E64,'Inmatning och ver. kyla'!J52)</f>
        <v>0</v>
      </c>
      <c r="G64" s="20"/>
      <c r="H64" s="603" t="str">
        <f>IFERROR(C64/'Basdata &amp; Resultat'!$F$23,"0")</f>
        <v>0</v>
      </c>
      <c r="I64" s="311" t="str">
        <f>IFERROR(D64/'Basdata &amp; Resultat'!$F$23,"0")</f>
        <v>0</v>
      </c>
      <c r="J64" s="311" t="str">
        <f>IFERROR(F64/'Basdata &amp; Resultat'!$F$23,"0")</f>
        <v>0</v>
      </c>
      <c r="K64" s="761"/>
      <c r="L64" s="762"/>
      <c r="M64" s="76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row>
    <row r="65" spans="1:57" ht="15" x14ac:dyDescent="0.4">
      <c r="A65" s="143"/>
      <c r="B65" s="272" t="str">
        <f t="shared" si="1"/>
        <v>Driftel exkl. värme och kyla</v>
      </c>
      <c r="C65" s="338">
        <f>'Normalisering avvikelser år'!D86</f>
        <v>0</v>
      </c>
      <c r="D65" s="339">
        <f>'Inmatning och ver. el'!I54</f>
        <v>0</v>
      </c>
      <c r="E65" s="339">
        <f>'Normalisering avvikelser år'!F86</f>
        <v>0</v>
      </c>
      <c r="F65" s="689">
        <f>IF(E65&gt;0,D65/E65,'Inmatning och ver. el'!I54)</f>
        <v>0</v>
      </c>
      <c r="G65" s="20"/>
      <c r="H65" s="603" t="str">
        <f>IFERROR(C65/'Basdata &amp; Resultat'!$F$23,"0")</f>
        <v>0</v>
      </c>
      <c r="I65" s="311" t="str">
        <f>IFERROR(D65/'Basdata &amp; Resultat'!$F$23,"0")</f>
        <v>0</v>
      </c>
      <c r="J65" s="311" t="str">
        <f>IFERROR(F65/'Basdata &amp; Resultat'!$F$23,"0")</f>
        <v>0</v>
      </c>
      <c r="K65" s="761"/>
      <c r="L65" s="762"/>
      <c r="M65" s="76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row>
    <row r="66" spans="1:57" ht="1.5" customHeight="1" x14ac:dyDescent="0.4">
      <c r="A66" s="143"/>
      <c r="B66" s="272">
        <f t="shared" si="1"/>
        <v>0</v>
      </c>
      <c r="C66" s="340"/>
      <c r="D66" s="341"/>
      <c r="E66" s="341"/>
      <c r="F66" s="690"/>
      <c r="G66" s="20"/>
      <c r="H66" s="694"/>
      <c r="I66" s="270"/>
      <c r="J66" s="270"/>
      <c r="K66" s="774"/>
      <c r="L66" s="775"/>
      <c r="M66" s="776"/>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row>
    <row r="67" spans="1:57" ht="15" x14ac:dyDescent="0.4">
      <c r="A67" s="143"/>
      <c r="B67" s="272" t="str">
        <f t="shared" si="1"/>
        <v>BBR-krav inkl ventilationstillägg</v>
      </c>
      <c r="C67" s="342">
        <f>H67*'Basdata &amp; Resultat'!F23</f>
        <v>0</v>
      </c>
      <c r="D67" s="339">
        <f>I67*'Basdata &amp; Resultat'!F23</f>
        <v>0</v>
      </c>
      <c r="E67" s="343"/>
      <c r="F67" s="691"/>
      <c r="G67" s="20"/>
      <c r="H67" s="688">
        <f>'BBR-krav'!G10</f>
        <v>0</v>
      </c>
      <c r="I67" s="312">
        <f>'BBR-krav'!G14</f>
        <v>0</v>
      </c>
      <c r="J67" s="325"/>
      <c r="K67" s="761"/>
      <c r="L67" s="762"/>
      <c r="M67" s="76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row>
    <row r="68" spans="1:57" ht="1.5" customHeight="1" x14ac:dyDescent="0.4">
      <c r="A68" s="143"/>
      <c r="B68" s="272">
        <f t="shared" si="1"/>
        <v>0</v>
      </c>
      <c r="C68" s="340"/>
      <c r="D68" s="341"/>
      <c r="E68" s="341"/>
      <c r="F68" s="690"/>
      <c r="G68" s="20"/>
      <c r="H68" s="687"/>
      <c r="I68" s="323"/>
      <c r="J68" s="323"/>
      <c r="K68" s="765"/>
      <c r="L68" s="766"/>
      <c r="M68" s="767"/>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row>
    <row r="69" spans="1:57" ht="15" x14ac:dyDescent="0.4">
      <c r="A69" s="143"/>
      <c r="B69" s="272" t="str">
        <f t="shared" si="1"/>
        <v>Verksamhetsenergi/hushållsenergi</v>
      </c>
      <c r="C69" s="319">
        <f>'Normalisering avvikelser år'!D87</f>
        <v>0</v>
      </c>
      <c r="D69" s="316">
        <f>'Inmatning och ver. el'!L54</f>
        <v>0</v>
      </c>
      <c r="E69" s="343"/>
      <c r="F69" s="691"/>
      <c r="G69" s="20"/>
      <c r="H69" s="608" t="str">
        <f>IFERROR(C69/'Basdata &amp; Resultat'!$F$23,"0")</f>
        <v>0</v>
      </c>
      <c r="I69" s="326" t="str">
        <f>IFERROR(D69/'Basdata &amp; Resultat'!$F$23,"0")</f>
        <v>0</v>
      </c>
      <c r="J69" s="325"/>
      <c r="K69" s="761"/>
      <c r="L69" s="762"/>
      <c r="M69" s="76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row>
    <row r="70" spans="1:57" ht="15" x14ac:dyDescent="0.4">
      <c r="A70" s="143"/>
      <c r="B70" s="272" t="str">
        <f t="shared" si="1"/>
        <v>Frikyla</v>
      </c>
      <c r="C70" s="320"/>
      <c r="D70" s="316">
        <f>'Inmatning och ver. kyla'!N52</f>
        <v>0</v>
      </c>
      <c r="E70" s="344"/>
      <c r="F70" s="692"/>
      <c r="G70" s="20"/>
      <c r="H70" s="608" t="str">
        <f>IFERROR(C70/'Basdata &amp; Resultat'!$F$23,"0")</f>
        <v>0</v>
      </c>
      <c r="I70" s="326" t="str">
        <f>IFERROR(D70/'Basdata &amp; Resultat'!$F$23,"0")</f>
        <v>0</v>
      </c>
      <c r="J70" s="325"/>
      <c r="K70" s="761"/>
      <c r="L70" s="762"/>
      <c r="M70" s="76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row>
    <row r="71" spans="1:57" ht="15" x14ac:dyDescent="0.4">
      <c r="A71" s="143"/>
      <c r="B71" s="272" t="str">
        <f t="shared" si="1"/>
        <v>Egenproducerad el</v>
      </c>
      <c r="C71" s="320"/>
      <c r="D71" s="316">
        <f>'Inmatning och ver. el'!K54</f>
        <v>0</v>
      </c>
      <c r="E71" s="344"/>
      <c r="F71" s="692"/>
      <c r="G71" s="20"/>
      <c r="H71" s="608" t="str">
        <f>IFERROR(C71/'Basdata &amp; Resultat'!$F$23,"0")</f>
        <v>0</v>
      </c>
      <c r="I71" s="326" t="str">
        <f>IFERROR(D71/'Basdata &amp; Resultat'!$F$23,"0")</f>
        <v>0</v>
      </c>
      <c r="J71" s="325"/>
      <c r="K71" s="761"/>
      <c r="L71" s="762"/>
      <c r="M71" s="76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row>
    <row r="72" spans="1:57" ht="15.5" thickBot="1" x14ac:dyDescent="0.45">
      <c r="A72" s="143"/>
      <c r="B72" s="293" t="str">
        <f t="shared" si="1"/>
        <v>Solvärme</v>
      </c>
      <c r="C72" s="321"/>
      <c r="D72" s="313">
        <f>IFERROR('Inmatning och ver. värme'!O53+'Inmatning och ver. TVV'!G53,"0")</f>
        <v>0</v>
      </c>
      <c r="E72" s="345"/>
      <c r="F72" s="693"/>
      <c r="G72" s="20"/>
      <c r="H72" s="615" t="str">
        <f>IFERROR(C72/'Basdata &amp; Resultat'!$F$23,"0")</f>
        <v>0</v>
      </c>
      <c r="I72" s="329" t="str">
        <f>IFERROR(D72/'Basdata &amp; Resultat'!$F$23,"0")</f>
        <v>0</v>
      </c>
      <c r="J72" s="330"/>
      <c r="K72" s="768"/>
      <c r="L72" s="769"/>
      <c r="M72" s="770"/>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row>
    <row r="73" spans="1:57" ht="15.5" thickBot="1" x14ac:dyDescent="0.45">
      <c r="A73" s="143"/>
      <c r="B73" s="296" t="str">
        <f t="shared" si="1"/>
        <v>Energiprestanda</v>
      </c>
      <c r="C73" s="322">
        <f>SUM(C60:C65)</f>
        <v>0</v>
      </c>
      <c r="D73" s="322">
        <f>SUM(D60:D65)</f>
        <v>0</v>
      </c>
      <c r="E73" s="322"/>
      <c r="F73" s="685">
        <f>SUM(F60:F65)</f>
        <v>0</v>
      </c>
      <c r="G73" s="197"/>
      <c r="H73" s="605" t="str">
        <f>IFERROR(C73/'Basdata &amp; Resultat'!$F$23,"0")</f>
        <v>0</v>
      </c>
      <c r="I73" s="337" t="str">
        <f>IFERROR(D73/'Basdata &amp; Resultat'!$F$23,"0")</f>
        <v>0</v>
      </c>
      <c r="J73" s="337" t="str">
        <f>IFERROR(F73/'Basdata &amp; Resultat'!$F$23,"0")</f>
        <v>0</v>
      </c>
      <c r="K73" s="771"/>
      <c r="L73" s="771"/>
      <c r="M73" s="772"/>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row>
    <row r="74" spans="1:57" ht="15" x14ac:dyDescent="0.4">
      <c r="A74" s="143"/>
      <c r="B74" s="143"/>
      <c r="C74" s="20"/>
      <c r="D74" s="20"/>
      <c r="E74" s="20"/>
      <c r="F74" s="20"/>
      <c r="G74" s="20"/>
      <c r="H74" s="20"/>
      <c r="I74" s="20"/>
      <c r="J74" s="20"/>
      <c r="K74" s="20"/>
      <c r="L74" s="20"/>
      <c r="M74" s="20"/>
      <c r="N74" s="773"/>
      <c r="O74" s="773"/>
      <c r="P74" s="77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row>
    <row r="75" spans="1:57" ht="15" x14ac:dyDescent="0.4">
      <c r="A75" s="143"/>
      <c r="B75" s="143"/>
      <c r="C75" s="197"/>
      <c r="D75" s="197"/>
      <c r="E75" s="197"/>
      <c r="F75" s="197"/>
      <c r="G75" s="197"/>
      <c r="H75" s="197"/>
      <c r="I75" s="197"/>
      <c r="J75" s="197"/>
      <c r="K75" s="197"/>
      <c r="L75" s="197"/>
      <c r="M75" s="197"/>
      <c r="N75" s="764"/>
      <c r="O75" s="764"/>
      <c r="P75" s="764"/>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row>
    <row r="76" spans="1:57" x14ac:dyDescent="0.3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row>
    <row r="77" spans="1:57" x14ac:dyDescent="0.3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row>
    <row r="78" spans="1:57" x14ac:dyDescent="0.3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row>
    <row r="79" spans="1:57" x14ac:dyDescent="0.3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row>
    <row r="80" spans="1:57" x14ac:dyDescent="0.3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row>
    <row r="81" spans="1:57" x14ac:dyDescent="0.3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row>
    <row r="82" spans="1:57" x14ac:dyDescent="0.3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row>
    <row r="83" spans="1:57" x14ac:dyDescent="0.35">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row>
    <row r="84" spans="1:57" x14ac:dyDescent="0.35">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row>
    <row r="85" spans="1:57" x14ac:dyDescent="0.3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row>
    <row r="86" spans="1:57" x14ac:dyDescent="0.3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row>
    <row r="87" spans="1:57" x14ac:dyDescent="0.3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row>
    <row r="88" spans="1:57" x14ac:dyDescent="0.3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row>
    <row r="89" spans="1:57" x14ac:dyDescent="0.3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row>
    <row r="90" spans="1:57" x14ac:dyDescent="0.3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row>
    <row r="91" spans="1:57" x14ac:dyDescent="0.3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row>
    <row r="92" spans="1:57" x14ac:dyDescent="0.3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row>
    <row r="93" spans="1:57" x14ac:dyDescent="0.3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row>
    <row r="94" spans="1:57" x14ac:dyDescent="0.3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row>
    <row r="95" spans="1:57" x14ac:dyDescent="0.3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row>
    <row r="96" spans="1:57" x14ac:dyDescent="0.3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row>
    <row r="97" spans="1:57" x14ac:dyDescent="0.3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row>
    <row r="98" spans="1:57" x14ac:dyDescent="0.3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row>
    <row r="99" spans="1:57" x14ac:dyDescent="0.3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row>
    <row r="100" spans="1:57" x14ac:dyDescent="0.3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row>
    <row r="101" spans="1:57" x14ac:dyDescent="0.3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row>
    <row r="102" spans="1:57" x14ac:dyDescent="0.3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row>
    <row r="103" spans="1:57" x14ac:dyDescent="0.3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row>
    <row r="104" spans="1:57" x14ac:dyDescent="0.3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row>
    <row r="105" spans="1:57" x14ac:dyDescent="0.3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row>
    <row r="106" spans="1:57" x14ac:dyDescent="0.3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row>
    <row r="107" spans="1:57" x14ac:dyDescent="0.3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row>
    <row r="108" spans="1:57" x14ac:dyDescent="0.3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row>
    <row r="109" spans="1:57" x14ac:dyDescent="0.3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row>
    <row r="110" spans="1:57" x14ac:dyDescent="0.3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row>
    <row r="111" spans="1:57" x14ac:dyDescent="0.3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row>
    <row r="112" spans="1:57" x14ac:dyDescent="0.3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row>
    <row r="113" spans="1:57" x14ac:dyDescent="0.3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row>
    <row r="114" spans="1:57" x14ac:dyDescent="0.3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row>
    <row r="115" spans="1:57" x14ac:dyDescent="0.3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row>
    <row r="116" spans="1:57" x14ac:dyDescent="0.3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row>
    <row r="117" spans="1:57" x14ac:dyDescent="0.3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row>
    <row r="118" spans="1:57" x14ac:dyDescent="0.3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row>
    <row r="119" spans="1:57" x14ac:dyDescent="0.3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row>
    <row r="120" spans="1:57" x14ac:dyDescent="0.3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row>
    <row r="121" spans="1:57" x14ac:dyDescent="0.3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row>
    <row r="122" spans="1:57" x14ac:dyDescent="0.3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row>
    <row r="123" spans="1:57" x14ac:dyDescent="0.3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row>
    <row r="124" spans="1:57" x14ac:dyDescent="0.3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row>
    <row r="125" spans="1:57" x14ac:dyDescent="0.3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row>
    <row r="126" spans="1:57" x14ac:dyDescent="0.3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row>
    <row r="127" spans="1:57" x14ac:dyDescent="0.3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row>
    <row r="128" spans="1:57" x14ac:dyDescent="0.3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row>
    <row r="129" spans="1:57" x14ac:dyDescent="0.3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row>
    <row r="130" spans="1:57" x14ac:dyDescent="0.3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row>
    <row r="131" spans="1:57" x14ac:dyDescent="0.3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row>
    <row r="132" spans="1:57" x14ac:dyDescent="0.3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row>
    <row r="133" spans="1:57" x14ac:dyDescent="0.35">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row>
    <row r="134" spans="1:57" x14ac:dyDescent="0.35">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row>
    <row r="135" spans="1:57" x14ac:dyDescent="0.35">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row>
    <row r="136" spans="1:57" x14ac:dyDescent="0.35">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row>
    <row r="137" spans="1:57" x14ac:dyDescent="0.35">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row>
    <row r="138" spans="1:57" x14ac:dyDescent="0.35">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row>
    <row r="139" spans="1:57" x14ac:dyDescent="0.35">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row>
    <row r="140" spans="1:57" x14ac:dyDescent="0.35">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row>
    <row r="141" spans="1:57" x14ac:dyDescent="0.35">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row>
    <row r="142" spans="1:57" x14ac:dyDescent="0.35">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row>
    <row r="143" spans="1:57" x14ac:dyDescent="0.35">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row>
    <row r="144" spans="1:57" x14ac:dyDescent="0.35">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row>
    <row r="145" spans="1:57" x14ac:dyDescent="0.35">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row>
    <row r="146" spans="1:57" x14ac:dyDescent="0.35">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row>
    <row r="147" spans="1:57" x14ac:dyDescent="0.35">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row>
    <row r="148" spans="1:57" x14ac:dyDescent="0.35">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row>
    <row r="149" spans="1:57" x14ac:dyDescent="0.35">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row>
    <row r="150" spans="1:57" x14ac:dyDescent="0.35">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row>
    <row r="151" spans="1:57" x14ac:dyDescent="0.35">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row>
    <row r="152" spans="1:57" x14ac:dyDescent="0.35">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row>
    <row r="153" spans="1:57" x14ac:dyDescent="0.35">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row>
    <row r="154" spans="1:57" x14ac:dyDescent="0.35">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row>
    <row r="155" spans="1:57" x14ac:dyDescent="0.35">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row>
    <row r="156" spans="1:57" x14ac:dyDescent="0.35">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row>
    <row r="157" spans="1:57" x14ac:dyDescent="0.35">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row>
    <row r="158" spans="1:57" x14ac:dyDescent="0.35">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row>
    <row r="159" spans="1:57" x14ac:dyDescent="0.35">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row>
    <row r="160" spans="1:57" x14ac:dyDescent="0.35">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row>
    <row r="161" spans="1:57" x14ac:dyDescent="0.35">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row>
    <row r="162" spans="1:57" x14ac:dyDescent="0.35">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row>
    <row r="163" spans="1:57" x14ac:dyDescent="0.35">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row>
    <row r="164" spans="1:57" x14ac:dyDescent="0.35">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row>
    <row r="165" spans="1:57" x14ac:dyDescent="0.35">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row>
    <row r="166" spans="1:57" x14ac:dyDescent="0.35">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row>
    <row r="167" spans="1:57" x14ac:dyDescent="0.35">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row>
    <row r="168" spans="1:57" x14ac:dyDescent="0.35">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row>
    <row r="169" spans="1:57" x14ac:dyDescent="0.35">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row>
    <row r="170" spans="1:57" x14ac:dyDescent="0.35">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row>
    <row r="171" spans="1:57" x14ac:dyDescent="0.35">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row>
    <row r="172" spans="1:57" x14ac:dyDescent="0.35">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row>
    <row r="173" spans="1:57" x14ac:dyDescent="0.35">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row>
    <row r="174" spans="1:57" x14ac:dyDescent="0.35">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row>
    <row r="175" spans="1:57" x14ac:dyDescent="0.35">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row>
    <row r="176" spans="1:57" x14ac:dyDescent="0.35">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row>
    <row r="177" spans="1:57" x14ac:dyDescent="0.35">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row>
    <row r="178" spans="1:57" x14ac:dyDescent="0.35">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row>
    <row r="179" spans="1:57" x14ac:dyDescent="0.35">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row>
    <row r="180" spans="1:57" x14ac:dyDescent="0.35">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row>
    <row r="181" spans="1:57" x14ac:dyDescent="0.35">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row>
    <row r="182" spans="1:57" x14ac:dyDescent="0.35">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row>
    <row r="183" spans="1:57" x14ac:dyDescent="0.35">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row>
    <row r="184" spans="1:57" x14ac:dyDescent="0.35">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row>
    <row r="185" spans="1:57" x14ac:dyDescent="0.35">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row>
    <row r="186" spans="1:57" x14ac:dyDescent="0.35">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row>
    <row r="187" spans="1:57" x14ac:dyDescent="0.35">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row>
    <row r="188" spans="1:57" x14ac:dyDescent="0.35">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row>
    <row r="189" spans="1:57" x14ac:dyDescent="0.35">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row>
    <row r="190" spans="1:57" x14ac:dyDescent="0.35">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row>
    <row r="191" spans="1:57" x14ac:dyDescent="0.35">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row>
    <row r="192" spans="1:57" x14ac:dyDescent="0.35">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row>
    <row r="193" spans="1:57" x14ac:dyDescent="0.35">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row>
    <row r="194" spans="1:57" x14ac:dyDescent="0.35">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row>
    <row r="195" spans="1:57" x14ac:dyDescent="0.35">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row>
    <row r="196" spans="1:57" x14ac:dyDescent="0.35">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row>
    <row r="197" spans="1:57" x14ac:dyDescent="0.35">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row>
    <row r="198" spans="1:57" x14ac:dyDescent="0.35">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row>
    <row r="199" spans="1:57" x14ac:dyDescent="0.35">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row>
    <row r="200" spans="1:57" x14ac:dyDescent="0.35">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row>
    <row r="201" spans="1:57" x14ac:dyDescent="0.35">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row>
    <row r="202" spans="1:57" x14ac:dyDescent="0.35">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row>
  </sheetData>
  <sheetProtection algorithmName="SHA-512" hashValue="Z91xrZ1rVNh4dsinRHzeX6CtFsKVyajgZ0kLAvK0vv0bhIg3FSrnyPRb/iKdN2CY9FT16t1ZC3kzv+3+nHFgFg==" saltValue="Y1rerz34Lg6AxKmaJuk3IQ==" spinCount="100000" sheet="1" objects="1" scenarios="1"/>
  <mergeCells count="52">
    <mergeCell ref="D4:E4"/>
    <mergeCell ref="K24:M24"/>
    <mergeCell ref="K26:M26"/>
    <mergeCell ref="K27:M27"/>
    <mergeCell ref="K31:M31"/>
    <mergeCell ref="D6:E6"/>
    <mergeCell ref="K20:L20"/>
    <mergeCell ref="M8:N8"/>
    <mergeCell ref="K28:M28"/>
    <mergeCell ref="K33:M33"/>
    <mergeCell ref="K34:M34"/>
    <mergeCell ref="K29:M29"/>
    <mergeCell ref="K41:M41"/>
    <mergeCell ref="K36:M36"/>
    <mergeCell ref="K30:M30"/>
    <mergeCell ref="K42:M42"/>
    <mergeCell ref="K35:M35"/>
    <mergeCell ref="K39:M39"/>
    <mergeCell ref="K37:M37"/>
    <mergeCell ref="K38:M38"/>
    <mergeCell ref="K55:M55"/>
    <mergeCell ref="K56:M56"/>
    <mergeCell ref="K59:M59"/>
    <mergeCell ref="K61:M61"/>
    <mergeCell ref="K62:M62"/>
    <mergeCell ref="K58:M58"/>
    <mergeCell ref="K60:M60"/>
    <mergeCell ref="K54:M54"/>
    <mergeCell ref="K43:M43"/>
    <mergeCell ref="K44:M44"/>
    <mergeCell ref="K53:M53"/>
    <mergeCell ref="K47:M47"/>
    <mergeCell ref="K49:M49"/>
    <mergeCell ref="K48:M48"/>
    <mergeCell ref="K45:M45"/>
    <mergeCell ref="K46:M46"/>
    <mergeCell ref="K52:M52"/>
    <mergeCell ref="K50:M50"/>
    <mergeCell ref="K51:M51"/>
    <mergeCell ref="K63:M63"/>
    <mergeCell ref="K64:M64"/>
    <mergeCell ref="K65:M65"/>
    <mergeCell ref="N75:P75"/>
    <mergeCell ref="K68:M68"/>
    <mergeCell ref="K69:M69"/>
    <mergeCell ref="K71:M71"/>
    <mergeCell ref="K72:M72"/>
    <mergeCell ref="K73:M73"/>
    <mergeCell ref="N74:P74"/>
    <mergeCell ref="K70:M70"/>
    <mergeCell ref="K67:M67"/>
    <mergeCell ref="K66:M66"/>
  </mergeCells>
  <dataValidations disablePrompts="1" count="2">
    <dataValidation type="list" allowBlank="1" showInputMessage="1" showErrorMessage="1" sqref="M6 K14:K16 M14:M16 K6" xr:uid="{00000000-0002-0000-0200-000000000000}">
      <formula1>$X$35:$X$41</formula1>
    </dataValidation>
    <dataValidation type="list" allowBlank="1" showInputMessage="1" showErrorMessage="1" sqref="K4 M12 K12 M4" xr:uid="{00000000-0002-0000-0200-000001000000}">
      <formula1>$W$35:$W$40</formula1>
    </dataValidation>
  </dataValidations>
  <pageMargins left="0.51" right="0.32656249999999998" top="0.39" bottom="0.39" header="0.31496062992125984" footer="0.31496062992125984"/>
  <pageSetup paperSize="9" scale="5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0" tint="-0.14999847407452621"/>
    <pageSetUpPr fitToPage="1"/>
  </sheetPr>
  <dimension ref="A1:AD116"/>
  <sheetViews>
    <sheetView zoomScale="80" zoomScaleNormal="80" zoomScaleSheetLayoutView="75" workbookViewId="0">
      <selection activeCell="F17" sqref="F17"/>
    </sheetView>
  </sheetViews>
  <sheetFormatPr defaultColWidth="8.7265625" defaultRowHeight="14.5" x14ac:dyDescent="0.35"/>
  <cols>
    <col min="1" max="1" width="1.54296875" style="144" customWidth="1"/>
    <col min="2" max="2" width="37.7265625" style="144" customWidth="1"/>
    <col min="3" max="3" width="17.26953125" style="144" customWidth="1"/>
    <col min="4" max="4" width="14" style="144" customWidth="1"/>
    <col min="5" max="5" width="19.7265625" style="144" customWidth="1"/>
    <col min="6" max="6" width="33" style="144" customWidth="1"/>
    <col min="7" max="7" width="19" style="144" customWidth="1"/>
    <col min="8" max="8" width="13.54296875" style="144" customWidth="1"/>
    <col min="9" max="9" width="12.453125" style="144" customWidth="1"/>
    <col min="10" max="10" width="12.54296875" style="144" customWidth="1"/>
    <col min="11" max="11" width="12.7265625" style="144" customWidth="1"/>
    <col min="12" max="14" width="8.7265625" style="144"/>
    <col min="15" max="15" width="2.26953125" style="144" customWidth="1"/>
    <col min="16" max="16384" width="8.7265625" style="144"/>
  </cols>
  <sheetData>
    <row r="1" spans="1:30" ht="9" customHeight="1" x14ac:dyDescent="0.3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ht="20" x14ac:dyDescent="0.4">
      <c r="A2" s="143"/>
      <c r="B2" s="143"/>
      <c r="C2" s="145" t="s">
        <v>191</v>
      </c>
      <c r="D2" s="143"/>
      <c r="E2" s="143"/>
      <c r="F2" s="143"/>
      <c r="G2" s="147"/>
      <c r="H2" s="143"/>
      <c r="I2" s="143"/>
      <c r="J2" s="143"/>
      <c r="K2" s="143"/>
      <c r="L2" s="143"/>
      <c r="M2" s="143"/>
      <c r="N2" s="143"/>
      <c r="O2" s="143"/>
      <c r="P2" s="143"/>
      <c r="Q2" s="143"/>
      <c r="R2" s="143"/>
      <c r="S2" s="143"/>
      <c r="T2" s="143"/>
      <c r="U2" s="143"/>
      <c r="V2" s="143"/>
      <c r="W2" s="143"/>
      <c r="X2" s="143"/>
      <c r="Y2" s="143"/>
      <c r="Z2" s="143"/>
      <c r="AA2" s="143"/>
      <c r="AB2" s="143"/>
      <c r="AC2" s="143"/>
      <c r="AD2" s="143"/>
    </row>
    <row r="3" spans="1:30" ht="15.75" customHeight="1" x14ac:dyDescent="0.4">
      <c r="A3" s="143"/>
      <c r="B3" s="143"/>
      <c r="C3" s="145"/>
      <c r="D3" s="143"/>
      <c r="E3" s="143"/>
      <c r="F3" s="143"/>
      <c r="G3" s="148" t="s">
        <v>144</v>
      </c>
      <c r="H3" s="64">
        <f>'Basdata &amp; Resultat'!D42</f>
        <v>0</v>
      </c>
      <c r="I3" s="143"/>
      <c r="J3" s="143"/>
      <c r="K3" s="143"/>
      <c r="L3" s="143"/>
      <c r="M3" s="143"/>
      <c r="N3" s="143"/>
      <c r="O3" s="143"/>
      <c r="P3" s="143"/>
      <c r="Q3" s="143"/>
      <c r="R3" s="143"/>
      <c r="S3" s="143"/>
      <c r="T3" s="143"/>
      <c r="U3" s="143"/>
      <c r="V3" s="143"/>
      <c r="W3" s="143"/>
      <c r="X3" s="143"/>
      <c r="Y3" s="143"/>
      <c r="Z3" s="143"/>
      <c r="AA3" s="143"/>
      <c r="AB3" s="143"/>
      <c r="AC3" s="143"/>
      <c r="AD3" s="143"/>
    </row>
    <row r="4" spans="1:30" ht="3" customHeight="1" x14ac:dyDescent="0.4">
      <c r="A4" s="143"/>
      <c r="B4" s="143"/>
      <c r="C4" s="147"/>
      <c r="D4" s="147"/>
      <c r="E4" s="147"/>
      <c r="F4" s="147"/>
      <c r="G4" s="147"/>
      <c r="H4" s="147"/>
      <c r="I4" s="20"/>
      <c r="J4" s="143"/>
      <c r="K4" s="143"/>
      <c r="L4" s="143"/>
      <c r="M4" s="143"/>
      <c r="N4" s="143"/>
      <c r="O4" s="143"/>
      <c r="P4" s="143"/>
      <c r="Q4" s="143"/>
      <c r="R4" s="143"/>
      <c r="S4" s="143"/>
      <c r="T4" s="143"/>
      <c r="U4" s="143"/>
      <c r="V4" s="143"/>
      <c r="W4" s="143"/>
      <c r="X4" s="143"/>
      <c r="Y4" s="143"/>
      <c r="Z4" s="143"/>
      <c r="AA4" s="143"/>
      <c r="AB4" s="143"/>
      <c r="AC4" s="143"/>
      <c r="AD4" s="143"/>
    </row>
    <row r="5" spans="1:30" ht="15" x14ac:dyDescent="0.4">
      <c r="A5" s="143"/>
      <c r="B5" s="143"/>
      <c r="C5" s="148" t="s">
        <v>43</v>
      </c>
      <c r="D5" s="800" t="str">
        <f>IF('Basdata &amp; Resultat'!C6,'Basdata &amp; Resultat'!C6,"")</f>
        <v/>
      </c>
      <c r="E5" s="801"/>
      <c r="F5" s="147"/>
      <c r="G5" s="148" t="s">
        <v>145</v>
      </c>
      <c r="H5" s="64">
        <f>'Basdata &amp; Resultat'!F42</f>
        <v>0</v>
      </c>
      <c r="I5" s="147"/>
      <c r="J5" s="143"/>
      <c r="K5" s="143"/>
      <c r="L5" s="143"/>
      <c r="M5" s="143"/>
      <c r="N5" s="143"/>
      <c r="O5" s="143"/>
      <c r="P5" s="143"/>
      <c r="Q5" s="143"/>
      <c r="R5" s="143"/>
      <c r="S5" s="143"/>
      <c r="T5" s="143"/>
      <c r="U5" s="143"/>
      <c r="V5" s="143"/>
      <c r="W5" s="143"/>
      <c r="X5" s="143"/>
      <c r="Y5" s="143"/>
      <c r="Z5" s="143"/>
      <c r="AA5" s="143"/>
      <c r="AB5" s="143"/>
      <c r="AC5" s="143"/>
      <c r="AD5" s="143"/>
    </row>
    <row r="6" spans="1:30" ht="3" customHeight="1" x14ac:dyDescent="0.4">
      <c r="A6" s="143"/>
      <c r="B6" s="143"/>
      <c r="C6" s="148"/>
      <c r="D6" s="148"/>
      <c r="E6" s="148"/>
      <c r="F6" s="147"/>
      <c r="G6" s="148"/>
      <c r="H6" s="148"/>
      <c r="I6" s="147"/>
      <c r="J6" s="143"/>
      <c r="K6" s="143"/>
      <c r="L6" s="143"/>
      <c r="M6" s="143"/>
      <c r="N6" s="143"/>
      <c r="O6" s="143"/>
      <c r="P6" s="143"/>
      <c r="Q6" s="143"/>
      <c r="R6" s="143"/>
      <c r="S6" s="143"/>
      <c r="T6" s="143"/>
      <c r="U6" s="143"/>
      <c r="V6" s="143"/>
      <c r="W6" s="143"/>
      <c r="X6" s="143"/>
      <c r="Y6" s="143"/>
      <c r="Z6" s="143"/>
      <c r="AA6" s="143"/>
      <c r="AB6" s="143"/>
      <c r="AC6" s="143"/>
      <c r="AD6" s="143"/>
    </row>
    <row r="7" spans="1:30" ht="15" x14ac:dyDescent="0.4">
      <c r="A7" s="143"/>
      <c r="B7" s="143"/>
      <c r="C7" s="148"/>
      <c r="D7" s="148"/>
      <c r="E7" s="148"/>
      <c r="F7" s="147"/>
      <c r="G7" s="148" t="s">
        <v>155</v>
      </c>
      <c r="H7" s="64" t="str">
        <f>'Basdata &amp; Resultat'!J4</f>
        <v>-</v>
      </c>
      <c r="I7" s="147"/>
      <c r="J7" s="143"/>
      <c r="K7" s="143"/>
      <c r="L7" s="143"/>
      <c r="M7" s="143"/>
      <c r="N7" s="143"/>
      <c r="O7" s="143"/>
      <c r="P7" s="143"/>
      <c r="Q7" s="143"/>
      <c r="R7" s="143"/>
      <c r="S7" s="143"/>
      <c r="T7" s="143"/>
      <c r="U7" s="143"/>
      <c r="V7" s="143"/>
      <c r="W7" s="143"/>
      <c r="X7" s="143"/>
      <c r="Y7" s="143"/>
      <c r="Z7" s="143"/>
      <c r="AA7" s="143"/>
      <c r="AB7" s="143"/>
      <c r="AC7" s="143"/>
      <c r="AD7" s="143"/>
    </row>
    <row r="8" spans="1:30" ht="3" customHeight="1" thickBot="1" x14ac:dyDescent="0.55000000000000004">
      <c r="A8" s="143"/>
      <c r="B8" s="149"/>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row>
    <row r="9" spans="1:30" ht="19.5" thickBot="1" x14ac:dyDescent="0.55000000000000004">
      <c r="A9" s="143"/>
      <c r="B9" s="348" t="s">
        <v>81</v>
      </c>
      <c r="C9" s="349"/>
      <c r="D9" s="349"/>
      <c r="E9" s="350"/>
      <c r="F9" s="351" t="s">
        <v>147</v>
      </c>
      <c r="G9" s="352"/>
      <c r="H9" s="353"/>
      <c r="I9" s="143"/>
      <c r="J9" s="143"/>
      <c r="K9" s="143"/>
      <c r="L9" s="143"/>
      <c r="M9" s="143"/>
      <c r="N9" s="143"/>
      <c r="O9" s="143"/>
      <c r="P9" s="143"/>
      <c r="Q9" s="143"/>
      <c r="R9" s="143"/>
      <c r="S9" s="143"/>
      <c r="T9" s="143"/>
      <c r="U9" s="143"/>
      <c r="V9" s="143"/>
      <c r="W9" s="143"/>
      <c r="X9" s="143"/>
      <c r="Y9" s="143"/>
      <c r="Z9" s="143"/>
      <c r="AA9" s="143"/>
      <c r="AB9" s="143"/>
      <c r="AC9" s="143"/>
      <c r="AD9" s="143"/>
    </row>
    <row r="10" spans="1:30" ht="15.75" customHeight="1" x14ac:dyDescent="0.5">
      <c r="A10" s="143"/>
      <c r="B10" s="354" t="s">
        <v>143</v>
      </c>
      <c r="C10" s="355">
        <f>SUM('Basdata &amp; Resultat'!F28:F29)</f>
        <v>0</v>
      </c>
      <c r="D10" s="356" t="s">
        <v>80</v>
      </c>
      <c r="E10" s="357"/>
      <c r="F10" s="358" t="s">
        <v>287</v>
      </c>
      <c r="G10" s="359">
        <f>'Basdata &amp; Resultat'!D40</f>
        <v>0</v>
      </c>
      <c r="H10" s="360" t="s">
        <v>83</v>
      </c>
      <c r="I10" s="238" t="b">
        <f>IF(H7="N",IF(H5=1,(C20*C10+G20*G17)/(C10+G17),IF(H5=2,(C21*C10+G21*G17)/(C10+G17),IF(H5=3,(C22*C10+G22*G17)/(C10+G17),IF(H5=4,(C23*C10+G23*G17)/(C10+G17))))))</f>
        <v>0</v>
      </c>
      <c r="J10" s="143"/>
      <c r="K10" s="143"/>
      <c r="L10" s="143"/>
      <c r="M10" s="143"/>
      <c r="N10" s="143"/>
      <c r="O10" s="143"/>
      <c r="P10" s="143"/>
      <c r="Q10" s="143"/>
      <c r="R10" s="143"/>
      <c r="S10" s="143"/>
      <c r="T10" s="143"/>
      <c r="U10" s="143"/>
      <c r="V10" s="143"/>
      <c r="W10" s="143"/>
      <c r="X10" s="143"/>
      <c r="Y10" s="143"/>
      <c r="Z10" s="143"/>
      <c r="AA10" s="143"/>
      <c r="AB10" s="143"/>
      <c r="AC10" s="143"/>
      <c r="AD10" s="143"/>
    </row>
    <row r="11" spans="1:30" ht="17.5" thickBot="1" x14ac:dyDescent="0.55000000000000004">
      <c r="A11" s="143"/>
      <c r="B11" s="361" t="s">
        <v>23</v>
      </c>
      <c r="C11" s="22"/>
      <c r="D11" s="356" t="s">
        <v>24</v>
      </c>
      <c r="E11" s="362"/>
      <c r="F11" s="358" t="s">
        <v>209</v>
      </c>
      <c r="G11" s="363" t="str" cm="1">
        <f t="array" ref="G11">_xlfn.IFS(H7="N",I10,H7="J",I11,H7="-","-")</f>
        <v>-</v>
      </c>
      <c r="H11" s="360" t="s">
        <v>83</v>
      </c>
      <c r="I11" s="238" t="b">
        <f>IF(H7="J",IF(H5=1,(C26*C10+G26*G17)/(C10+G17),IF(H5=2,(C27*C10+G27*G17)/(C10+G17),IF(H5=3,(C28*C10+G28*G17)/(C10+G17),IF(H5=4,(C29*C10+G29*G17)/(C10+G17))))))</f>
        <v>0</v>
      </c>
      <c r="J11" s="143"/>
      <c r="K11" s="143"/>
      <c r="L11" s="143"/>
      <c r="M11" s="143"/>
      <c r="N11" s="143"/>
      <c r="O11" s="143"/>
      <c r="P11" s="143"/>
      <c r="Q11" s="143"/>
      <c r="R11" s="143"/>
      <c r="S11" s="143"/>
      <c r="T11" s="143"/>
      <c r="U11" s="143"/>
      <c r="V11" s="143"/>
      <c r="W11" s="143"/>
      <c r="X11" s="143"/>
      <c r="Y11" s="143"/>
      <c r="Z11" s="143"/>
      <c r="AA11" s="143"/>
      <c r="AB11" s="143"/>
      <c r="AC11" s="143"/>
      <c r="AD11" s="143"/>
    </row>
    <row r="12" spans="1:30" ht="16.5" customHeight="1" x14ac:dyDescent="0.5">
      <c r="A12" s="143"/>
      <c r="B12" s="361" t="s">
        <v>126</v>
      </c>
      <c r="C12" s="364">
        <f>IF(C10&gt;0,(C11*7+C10*0.35)/C10,0)</f>
        <v>0</v>
      </c>
      <c r="D12" s="365" t="s">
        <v>101</v>
      </c>
      <c r="E12" s="357"/>
      <c r="F12" s="366" t="s">
        <v>237</v>
      </c>
      <c r="G12" s="60"/>
      <c r="H12" s="360" t="s">
        <v>83</v>
      </c>
      <c r="I12" s="143"/>
      <c r="J12" s="143"/>
      <c r="K12" s="143"/>
      <c r="L12" s="143"/>
      <c r="M12" s="143"/>
      <c r="N12" s="143"/>
      <c r="O12" s="143"/>
      <c r="P12" s="143"/>
      <c r="Q12" s="143"/>
      <c r="R12" s="143"/>
      <c r="S12" s="143"/>
      <c r="T12" s="143"/>
      <c r="U12" s="143"/>
      <c r="V12" s="143"/>
      <c r="W12" s="143"/>
      <c r="X12" s="143"/>
      <c r="Y12" s="143"/>
      <c r="Z12" s="143"/>
      <c r="AA12" s="143"/>
      <c r="AB12" s="143"/>
      <c r="AC12" s="143"/>
      <c r="AD12" s="143"/>
    </row>
    <row r="13" spans="1:30" ht="16.5" customHeight="1" x14ac:dyDescent="0.5">
      <c r="A13" s="143"/>
      <c r="B13" s="367" t="s">
        <v>102</v>
      </c>
      <c r="C13" s="23"/>
      <c r="D13" s="365" t="s">
        <v>101</v>
      </c>
      <c r="E13" s="357"/>
      <c r="F13" s="368" t="s">
        <v>239</v>
      </c>
      <c r="G13" s="58"/>
      <c r="H13" s="360" t="s">
        <v>83</v>
      </c>
      <c r="I13" s="143"/>
      <c r="J13" s="143"/>
      <c r="K13" s="143"/>
      <c r="L13" s="143"/>
      <c r="M13" s="143"/>
      <c r="N13" s="143"/>
      <c r="O13" s="143"/>
      <c r="P13" s="143"/>
      <c r="Q13" s="143"/>
      <c r="R13" s="143"/>
      <c r="S13" s="143"/>
      <c r="T13" s="143"/>
      <c r="U13" s="143"/>
      <c r="V13" s="143"/>
      <c r="W13" s="143"/>
      <c r="X13" s="143"/>
      <c r="Y13" s="143"/>
      <c r="Z13" s="143"/>
      <c r="AA13" s="143"/>
      <c r="AB13" s="143"/>
      <c r="AC13" s="143"/>
      <c r="AD13" s="143"/>
    </row>
    <row r="14" spans="1:30" ht="17.25" customHeight="1" thickBot="1" x14ac:dyDescent="0.55000000000000004">
      <c r="A14" s="143"/>
      <c r="B14" s="367" t="s">
        <v>25</v>
      </c>
      <c r="C14" s="24"/>
      <c r="D14" s="365" t="s">
        <v>26</v>
      </c>
      <c r="E14" s="357"/>
      <c r="F14" s="366" t="s">
        <v>238</v>
      </c>
      <c r="G14" s="59"/>
      <c r="H14" s="369" t="s">
        <v>83</v>
      </c>
      <c r="I14" s="143"/>
      <c r="J14" s="143"/>
      <c r="K14" s="143"/>
      <c r="L14" s="143"/>
      <c r="M14" s="143"/>
      <c r="N14" s="143"/>
      <c r="O14" s="143"/>
      <c r="P14" s="143"/>
      <c r="Q14" s="143"/>
      <c r="R14" s="143"/>
      <c r="S14" s="143"/>
      <c r="T14" s="143"/>
      <c r="U14" s="143"/>
      <c r="V14" s="143"/>
      <c r="W14" s="143"/>
      <c r="X14" s="143"/>
      <c r="Y14" s="143"/>
      <c r="Z14" s="143"/>
      <c r="AA14" s="143"/>
      <c r="AB14" s="143"/>
      <c r="AC14" s="143"/>
      <c r="AD14" s="143"/>
    </row>
    <row r="15" spans="1:30" ht="16.5" customHeight="1" x14ac:dyDescent="0.4">
      <c r="A15" s="143"/>
      <c r="B15" s="361" t="s">
        <v>293</v>
      </c>
      <c r="C15" s="25"/>
      <c r="D15" s="365" t="s">
        <v>101</v>
      </c>
      <c r="E15" s="357"/>
      <c r="F15" s="147"/>
      <c r="G15" s="147"/>
      <c r="H15" s="356"/>
      <c r="I15" s="143"/>
      <c r="J15" s="143"/>
      <c r="K15" s="143"/>
      <c r="L15" s="143"/>
      <c r="M15" s="143"/>
      <c r="N15" s="143"/>
      <c r="O15" s="143"/>
      <c r="P15" s="143"/>
      <c r="Q15" s="143"/>
      <c r="R15" s="143"/>
      <c r="S15" s="143"/>
      <c r="T15" s="143"/>
      <c r="U15" s="143"/>
      <c r="V15" s="143"/>
      <c r="W15" s="143"/>
      <c r="X15" s="143"/>
      <c r="Y15" s="143"/>
      <c r="Z15" s="143"/>
      <c r="AA15" s="143"/>
      <c r="AB15" s="143"/>
      <c r="AC15" s="143"/>
      <c r="AD15" s="143"/>
    </row>
    <row r="16" spans="1:30" ht="16.5" customHeight="1" thickBot="1" x14ac:dyDescent="0.55000000000000004">
      <c r="A16" s="143"/>
      <c r="B16" s="370" t="s">
        <v>27</v>
      </c>
      <c r="C16" s="371">
        <f>(C13*C14+C15*(168-C14))/168</f>
        <v>0</v>
      </c>
      <c r="D16" s="365" t="s">
        <v>101</v>
      </c>
      <c r="E16" s="357"/>
      <c r="F16" s="372" t="s">
        <v>162</v>
      </c>
      <c r="G16" s="147"/>
      <c r="H16" s="147"/>
      <c r="I16" s="143"/>
      <c r="J16" s="143"/>
      <c r="K16" s="143"/>
      <c r="L16" s="143"/>
      <c r="M16" s="143"/>
      <c r="N16" s="143"/>
      <c r="O16" s="143"/>
      <c r="P16" s="143"/>
      <c r="Q16" s="143"/>
      <c r="R16" s="143"/>
      <c r="S16" s="143"/>
      <c r="T16" s="143"/>
      <c r="U16" s="143"/>
      <c r="V16" s="143"/>
      <c r="W16" s="143"/>
      <c r="X16" s="143"/>
      <c r="Y16" s="143"/>
      <c r="Z16" s="143"/>
      <c r="AA16" s="143"/>
      <c r="AB16" s="143"/>
      <c r="AC16" s="143"/>
      <c r="AD16" s="143"/>
    </row>
    <row r="17" spans="1:30" ht="15.75" customHeight="1" thickBot="1" x14ac:dyDescent="0.55000000000000004">
      <c r="A17" s="143"/>
      <c r="B17" s="373"/>
      <c r="C17" s="374"/>
      <c r="D17" s="374"/>
      <c r="E17" s="357"/>
      <c r="F17" s="375" t="s">
        <v>142</v>
      </c>
      <c r="G17" s="376">
        <f>'Basdata &amp; Resultat'!F26+'Basdata &amp; Resultat'!F27</f>
        <v>0</v>
      </c>
      <c r="H17" s="365" t="s">
        <v>304</v>
      </c>
      <c r="I17" s="143"/>
      <c r="J17" s="143"/>
      <c r="K17" s="143"/>
      <c r="L17" s="143"/>
      <c r="M17" s="143"/>
      <c r="N17" s="143"/>
      <c r="O17" s="143"/>
      <c r="P17" s="143"/>
      <c r="Q17" s="143"/>
      <c r="R17" s="143"/>
      <c r="S17" s="143"/>
      <c r="T17" s="143"/>
      <c r="U17" s="143"/>
      <c r="V17" s="143"/>
      <c r="W17" s="143"/>
      <c r="X17" s="143"/>
      <c r="Y17" s="143"/>
      <c r="Z17" s="143"/>
      <c r="AA17" s="143"/>
      <c r="AB17" s="143"/>
      <c r="AC17" s="143"/>
      <c r="AD17" s="143"/>
    </row>
    <row r="18" spans="1:30" ht="15.75" customHeight="1" thickBot="1" x14ac:dyDescent="0.45">
      <c r="A18" s="143"/>
      <c r="B18" s="373"/>
      <c r="C18" s="374"/>
      <c r="D18" s="374"/>
      <c r="E18" s="357"/>
      <c r="F18" s="375" t="s">
        <v>305</v>
      </c>
      <c r="G18" s="391"/>
      <c r="H18" s="356" t="s">
        <v>163</v>
      </c>
      <c r="I18" s="143"/>
      <c r="J18" s="143"/>
      <c r="K18" s="143"/>
      <c r="L18" s="143"/>
      <c r="M18" s="143"/>
      <c r="N18" s="143"/>
      <c r="O18" s="143"/>
      <c r="P18" s="143"/>
      <c r="Q18" s="143"/>
      <c r="R18" s="143"/>
      <c r="S18" s="143"/>
      <c r="T18" s="143"/>
      <c r="U18" s="143"/>
      <c r="V18" s="143"/>
      <c r="W18" s="143"/>
      <c r="X18" s="143"/>
      <c r="Y18" s="143"/>
      <c r="Z18" s="143"/>
      <c r="AA18" s="143"/>
      <c r="AB18" s="143"/>
      <c r="AC18" s="143"/>
      <c r="AD18" s="143"/>
    </row>
    <row r="19" spans="1:30" ht="15.5" thickBot="1" x14ac:dyDescent="0.45">
      <c r="A19" s="143"/>
      <c r="B19" s="377" t="s">
        <v>28</v>
      </c>
      <c r="C19" s="378" t="s">
        <v>164</v>
      </c>
      <c r="D19" s="379"/>
      <c r="E19" s="380"/>
      <c r="F19" s="377" t="s">
        <v>85</v>
      </c>
      <c r="G19" s="378" t="s">
        <v>164</v>
      </c>
      <c r="H19" s="379"/>
      <c r="I19" s="381"/>
      <c r="J19" s="143"/>
      <c r="K19" s="143"/>
      <c r="L19" s="143"/>
      <c r="M19" s="143"/>
      <c r="N19" s="143"/>
      <c r="O19" s="143"/>
      <c r="P19" s="143"/>
      <c r="Q19" s="143"/>
      <c r="R19" s="143"/>
      <c r="S19" s="143"/>
      <c r="T19" s="143"/>
      <c r="U19" s="143"/>
      <c r="V19" s="143"/>
      <c r="W19" s="143"/>
      <c r="X19" s="143"/>
      <c r="Y19" s="143"/>
      <c r="Z19" s="143"/>
      <c r="AA19" s="143"/>
      <c r="AB19" s="143"/>
      <c r="AC19" s="143"/>
      <c r="AD19" s="143"/>
    </row>
    <row r="20" spans="1:30" ht="17.5" thickBot="1" x14ac:dyDescent="0.45">
      <c r="A20" s="143"/>
      <c r="B20" s="354" t="s">
        <v>29</v>
      </c>
      <c r="C20" s="382">
        <f>IF($C$16&lt;1,IF(($C$16-0.35)&gt;0,105+110*($C$16-0.35),105),105+110*0.65)</f>
        <v>105</v>
      </c>
      <c r="D20" s="365" t="s">
        <v>83</v>
      </c>
      <c r="E20" s="374"/>
      <c r="F20" s="354" t="s">
        <v>29</v>
      </c>
      <c r="G20" s="382">
        <f>IF(G18&gt;50,125,115)</f>
        <v>115</v>
      </c>
      <c r="H20" s="365" t="s">
        <v>83</v>
      </c>
      <c r="I20" s="374"/>
      <c r="J20" s="143"/>
      <c r="K20" s="143"/>
      <c r="L20" s="143"/>
      <c r="M20" s="143"/>
      <c r="N20" s="143"/>
      <c r="O20" s="143"/>
      <c r="P20" s="143"/>
      <c r="Q20" s="143"/>
      <c r="R20" s="143"/>
      <c r="S20" s="143"/>
      <c r="T20" s="143"/>
      <c r="U20" s="143"/>
      <c r="V20" s="143"/>
      <c r="W20" s="143"/>
      <c r="X20" s="143"/>
      <c r="Y20" s="143"/>
      <c r="Z20" s="143"/>
      <c r="AA20" s="143"/>
      <c r="AB20" s="143"/>
      <c r="AC20" s="143"/>
      <c r="AD20" s="143"/>
    </row>
    <row r="21" spans="1:30" ht="17.5" thickBot="1" x14ac:dyDescent="0.45">
      <c r="A21" s="143"/>
      <c r="B21" s="361" t="s">
        <v>30</v>
      </c>
      <c r="C21" s="382">
        <f>IF($C$16&lt;1,IF(($C$16-0.35)&gt;0,90+90*($C$16-0.35),90),90+90*0.65)</f>
        <v>90</v>
      </c>
      <c r="D21" s="365" t="s">
        <v>83</v>
      </c>
      <c r="E21" s="374"/>
      <c r="F21" s="361" t="s">
        <v>30</v>
      </c>
      <c r="G21" s="382">
        <f>IF(G18&gt;50,110,100)</f>
        <v>100</v>
      </c>
      <c r="H21" s="365" t="s">
        <v>83</v>
      </c>
      <c r="I21" s="374"/>
      <c r="J21" s="143"/>
      <c r="K21" s="143"/>
      <c r="L21" s="143"/>
      <c r="M21" s="143"/>
      <c r="N21" s="143"/>
      <c r="O21" s="143"/>
      <c r="P21" s="143"/>
      <c r="Q21" s="143"/>
      <c r="R21" s="143"/>
      <c r="S21" s="143"/>
      <c r="T21" s="143"/>
      <c r="U21" s="143"/>
      <c r="V21" s="143"/>
      <c r="W21" s="143"/>
      <c r="X21" s="143"/>
      <c r="Y21" s="143"/>
      <c r="Z21" s="143"/>
      <c r="AA21" s="143"/>
      <c r="AB21" s="143"/>
      <c r="AC21" s="143"/>
      <c r="AD21" s="143"/>
    </row>
    <row r="22" spans="1:30" ht="17.5" thickBot="1" x14ac:dyDescent="0.45">
      <c r="A22" s="143"/>
      <c r="B22" s="383" t="s">
        <v>31</v>
      </c>
      <c r="C22" s="382">
        <f>IF($C$16&lt;1,IF(($C$16-0.35)&gt;0,70+70*($C$16-0.35),70),70+70*0.65)</f>
        <v>70</v>
      </c>
      <c r="D22" s="365" t="s">
        <v>83</v>
      </c>
      <c r="E22" s="374"/>
      <c r="F22" s="383" t="s">
        <v>31</v>
      </c>
      <c r="G22" s="382">
        <f>IF(G18&gt;50,90,80)</f>
        <v>80</v>
      </c>
      <c r="H22" s="365" t="s">
        <v>83</v>
      </c>
      <c r="I22" s="374"/>
      <c r="J22" s="143"/>
      <c r="K22" s="143"/>
      <c r="L22" s="143"/>
      <c r="M22" s="143"/>
      <c r="N22" s="143"/>
      <c r="O22" s="143"/>
      <c r="P22" s="143"/>
      <c r="Q22" s="143"/>
      <c r="R22" s="143"/>
      <c r="S22" s="143"/>
      <c r="T22" s="143"/>
      <c r="U22" s="143"/>
      <c r="V22" s="143"/>
      <c r="W22" s="143"/>
      <c r="X22" s="143"/>
      <c r="Y22" s="143"/>
      <c r="Z22" s="143"/>
      <c r="AA22" s="143"/>
      <c r="AB22" s="143"/>
      <c r="AC22" s="143"/>
      <c r="AD22" s="143"/>
    </row>
    <row r="23" spans="1:30" ht="17.5" thickBot="1" x14ac:dyDescent="0.45">
      <c r="A23" s="143"/>
      <c r="B23" s="370" t="s">
        <v>161</v>
      </c>
      <c r="C23" s="382">
        <f>IF($C$16&lt;1,IF(($C$16-0.35)&gt;0,65+70*($C$16-0.35),65),65+70*0.65)</f>
        <v>65</v>
      </c>
      <c r="D23" s="365" t="s">
        <v>83</v>
      </c>
      <c r="E23" s="374"/>
      <c r="F23" s="370" t="s">
        <v>161</v>
      </c>
      <c r="G23" s="382">
        <f>IF(G18&gt;50,80,75)</f>
        <v>75</v>
      </c>
      <c r="H23" s="365" t="s">
        <v>83</v>
      </c>
      <c r="I23" s="374"/>
      <c r="J23" s="143"/>
      <c r="K23" s="143"/>
      <c r="L23" s="143"/>
      <c r="M23" s="143"/>
      <c r="N23" s="143"/>
      <c r="O23" s="143"/>
      <c r="P23" s="143"/>
      <c r="Q23" s="143"/>
      <c r="R23" s="143"/>
      <c r="S23" s="143"/>
      <c r="T23" s="143"/>
      <c r="U23" s="143"/>
      <c r="V23" s="143"/>
      <c r="W23" s="143"/>
      <c r="X23" s="143"/>
      <c r="Y23" s="143"/>
      <c r="Z23" s="143"/>
      <c r="AA23" s="143"/>
      <c r="AB23" s="143"/>
      <c r="AC23" s="143"/>
      <c r="AD23" s="143"/>
    </row>
    <row r="24" spans="1:30" ht="15.75" customHeight="1" x14ac:dyDescent="0.35">
      <c r="A24" s="143"/>
      <c r="B24" s="373"/>
      <c r="C24" s="357"/>
      <c r="D24" s="365"/>
      <c r="E24" s="374"/>
      <c r="F24" s="373"/>
      <c r="G24" s="357"/>
      <c r="H24" s="365"/>
      <c r="I24" s="374"/>
      <c r="J24" s="143"/>
      <c r="K24" s="143"/>
      <c r="L24" s="143"/>
      <c r="M24" s="143"/>
      <c r="N24" s="143"/>
      <c r="O24" s="143"/>
      <c r="P24" s="143"/>
      <c r="Q24" s="143"/>
      <c r="R24" s="143"/>
      <c r="S24" s="143"/>
      <c r="T24" s="143"/>
      <c r="U24" s="143"/>
      <c r="V24" s="143"/>
      <c r="W24" s="143"/>
      <c r="X24" s="143"/>
      <c r="Y24" s="143"/>
      <c r="Z24" s="143"/>
      <c r="AA24" s="143"/>
      <c r="AB24" s="143"/>
      <c r="AC24" s="143"/>
      <c r="AD24" s="143"/>
    </row>
    <row r="25" spans="1:30" ht="15.5" thickBot="1" x14ac:dyDescent="0.45">
      <c r="A25" s="143"/>
      <c r="B25" s="377" t="s">
        <v>32</v>
      </c>
      <c r="C25" s="384" t="s">
        <v>164</v>
      </c>
      <c r="D25" s="365"/>
      <c r="E25" s="374"/>
      <c r="F25" s="377" t="s">
        <v>84</v>
      </c>
      <c r="G25" s="384" t="s">
        <v>164</v>
      </c>
      <c r="H25" s="365"/>
      <c r="I25" s="374"/>
      <c r="J25" s="143"/>
      <c r="K25" s="143"/>
      <c r="L25" s="143"/>
      <c r="M25" s="143"/>
      <c r="N25" s="143"/>
      <c r="O25" s="143"/>
      <c r="P25" s="143"/>
      <c r="Q25" s="143"/>
      <c r="R25" s="143"/>
      <c r="S25" s="143"/>
      <c r="T25" s="143"/>
      <c r="U25" s="143"/>
      <c r="V25" s="143"/>
      <c r="W25" s="143"/>
      <c r="X25" s="143"/>
      <c r="Y25" s="143"/>
      <c r="Z25" s="143"/>
      <c r="AA25" s="143"/>
      <c r="AB25" s="143"/>
      <c r="AC25" s="143"/>
      <c r="AD25" s="143"/>
    </row>
    <row r="26" spans="1:30" ht="17.5" thickBot="1" x14ac:dyDescent="0.45">
      <c r="A26" s="143"/>
      <c r="B26" s="354" t="s">
        <v>29</v>
      </c>
      <c r="C26" s="385">
        <f>IF($C$16&lt;1,IF(($C$16-0.35)&gt;0,85+65*($C$16-0.35),85),85+65*0.65)</f>
        <v>85</v>
      </c>
      <c r="D26" s="365" t="s">
        <v>83</v>
      </c>
      <c r="E26" s="374"/>
      <c r="F26" s="354" t="s">
        <v>29</v>
      </c>
      <c r="G26" s="386">
        <f>IF(G18&gt;50,90,85)</f>
        <v>85</v>
      </c>
      <c r="H26" s="365" t="s">
        <v>83</v>
      </c>
      <c r="I26" s="374"/>
      <c r="J26" s="143"/>
      <c r="K26" s="143"/>
      <c r="L26" s="143"/>
      <c r="M26" s="143"/>
      <c r="N26" s="143"/>
      <c r="O26" s="143"/>
      <c r="P26" s="143"/>
      <c r="Q26" s="143"/>
      <c r="R26" s="143"/>
      <c r="S26" s="143"/>
      <c r="T26" s="143"/>
      <c r="U26" s="143"/>
      <c r="V26" s="143"/>
      <c r="W26" s="143"/>
      <c r="X26" s="143"/>
      <c r="Y26" s="143"/>
      <c r="Z26" s="143"/>
      <c r="AA26" s="143"/>
      <c r="AB26" s="143"/>
      <c r="AC26" s="143"/>
      <c r="AD26" s="143"/>
    </row>
    <row r="27" spans="1:30" ht="17.5" thickBot="1" x14ac:dyDescent="0.45">
      <c r="A27" s="143"/>
      <c r="B27" s="361" t="s">
        <v>30</v>
      </c>
      <c r="C27" s="387">
        <f>IF($C$16&lt;1,IF(($C$16-0.35)&gt;0,65+55*($C$16-0.35),65),65+55*0.65)</f>
        <v>65</v>
      </c>
      <c r="D27" s="365" t="s">
        <v>83</v>
      </c>
      <c r="E27" s="374"/>
      <c r="F27" s="361" t="s">
        <v>30</v>
      </c>
      <c r="G27" s="382">
        <f>IF(G18&gt;50,70,65)</f>
        <v>65</v>
      </c>
      <c r="H27" s="365" t="s">
        <v>83</v>
      </c>
      <c r="I27" s="374"/>
      <c r="J27" s="143"/>
      <c r="K27" s="143"/>
      <c r="L27" s="143"/>
      <c r="M27" s="143"/>
      <c r="N27" s="143"/>
      <c r="O27" s="143"/>
      <c r="P27" s="143"/>
      <c r="Q27" s="143"/>
      <c r="R27" s="143"/>
      <c r="S27" s="143"/>
      <c r="T27" s="143"/>
      <c r="U27" s="143"/>
      <c r="V27" s="143"/>
      <c r="W27" s="143"/>
      <c r="X27" s="143"/>
      <c r="Y27" s="143"/>
      <c r="Z27" s="143"/>
      <c r="AA27" s="143"/>
      <c r="AB27" s="143"/>
      <c r="AC27" s="143"/>
      <c r="AD27" s="143"/>
    </row>
    <row r="28" spans="1:30" ht="17.5" thickBot="1" x14ac:dyDescent="0.45">
      <c r="A28" s="143"/>
      <c r="B28" s="361" t="s">
        <v>31</v>
      </c>
      <c r="C28" s="387">
        <f>IF($C$16&lt;1,IF(($C$16-0.35)&gt;0,50+45*($C$16-0.35),50),50+45*0.65)</f>
        <v>50</v>
      </c>
      <c r="D28" s="365" t="s">
        <v>83</v>
      </c>
      <c r="E28" s="374"/>
      <c r="F28" s="383" t="s">
        <v>31</v>
      </c>
      <c r="G28" s="382">
        <f>IF(G18&gt;50,55,50)</f>
        <v>50</v>
      </c>
      <c r="H28" s="365" t="s">
        <v>83</v>
      </c>
      <c r="I28" s="374"/>
      <c r="J28" s="143"/>
      <c r="K28" s="143"/>
      <c r="L28" s="143"/>
      <c r="M28" s="143"/>
      <c r="N28" s="143"/>
      <c r="O28" s="143"/>
      <c r="P28" s="143"/>
      <c r="Q28" s="143"/>
      <c r="R28" s="143"/>
      <c r="S28" s="143"/>
      <c r="T28" s="143"/>
      <c r="U28" s="143"/>
      <c r="V28" s="143"/>
      <c r="W28" s="143"/>
      <c r="X28" s="143"/>
      <c r="Y28" s="143"/>
      <c r="Z28" s="143"/>
      <c r="AA28" s="143"/>
      <c r="AB28" s="143"/>
      <c r="AC28" s="143"/>
      <c r="AD28" s="143"/>
    </row>
    <row r="29" spans="1:30" ht="17.5" thickBot="1" x14ac:dyDescent="0.45">
      <c r="A29" s="143"/>
      <c r="B29" s="370" t="s">
        <v>161</v>
      </c>
      <c r="C29" s="387">
        <f>IF($C$16&lt;1,IF(($C$16-0.35)&gt;0,45+45*($C$16-0.35),45),45+45*0.65)</f>
        <v>45</v>
      </c>
      <c r="D29" s="365" t="s">
        <v>83</v>
      </c>
      <c r="E29" s="374"/>
      <c r="F29" s="370" t="s">
        <v>161</v>
      </c>
      <c r="G29" s="382">
        <f>IF(G18&gt;50,50,45)</f>
        <v>45</v>
      </c>
      <c r="H29" s="365" t="s">
        <v>83</v>
      </c>
      <c r="I29" s="374"/>
      <c r="J29" s="143"/>
      <c r="K29" s="143"/>
      <c r="L29" s="143"/>
      <c r="M29" s="143"/>
      <c r="N29" s="143"/>
      <c r="O29" s="143"/>
      <c r="P29" s="143"/>
      <c r="Q29" s="143"/>
      <c r="R29" s="143"/>
      <c r="S29" s="143"/>
      <c r="T29" s="143"/>
      <c r="U29" s="143"/>
      <c r="V29" s="143"/>
      <c r="W29" s="143"/>
      <c r="X29" s="143"/>
      <c r="Y29" s="143"/>
      <c r="Z29" s="143"/>
      <c r="AA29" s="143"/>
      <c r="AB29" s="143"/>
      <c r="AC29" s="143"/>
      <c r="AD29" s="143"/>
    </row>
    <row r="30" spans="1:30" ht="4.5" customHeight="1" thickBot="1" x14ac:dyDescent="0.45">
      <c r="A30" s="143"/>
      <c r="B30" s="373"/>
      <c r="C30" s="357"/>
      <c r="D30" s="356"/>
      <c r="E30" s="374"/>
      <c r="F30" s="373"/>
      <c r="G30" s="357"/>
      <c r="H30" s="356"/>
      <c r="I30" s="374"/>
      <c r="J30" s="143"/>
      <c r="K30" s="143"/>
      <c r="L30" s="143"/>
      <c r="M30" s="143"/>
      <c r="N30" s="143"/>
      <c r="O30" s="143"/>
      <c r="P30" s="143"/>
      <c r="Q30" s="143"/>
      <c r="R30" s="143"/>
      <c r="S30" s="143"/>
      <c r="T30" s="143"/>
      <c r="U30" s="143"/>
      <c r="V30" s="143"/>
      <c r="W30" s="143"/>
      <c r="X30" s="143"/>
      <c r="Y30" s="143"/>
      <c r="Z30" s="143"/>
      <c r="AA30" s="143"/>
      <c r="AB30" s="143"/>
      <c r="AC30" s="143"/>
      <c r="AD30" s="143"/>
    </row>
    <row r="31" spans="1:30" ht="15.5" thickBot="1" x14ac:dyDescent="0.45">
      <c r="A31" s="143"/>
      <c r="B31" s="354" t="s">
        <v>33</v>
      </c>
      <c r="C31" s="388">
        <f>IF(($C$13-0.35)&gt;0,0.03*($C$13-0.35)*$C$10,0)+5.5+IF($C$10&gt;130,0.035*($C$10-130),0)</f>
        <v>5.5</v>
      </c>
      <c r="D31" s="356" t="s">
        <v>34</v>
      </c>
      <c r="E31" s="374"/>
      <c r="F31" s="354" t="s">
        <v>33</v>
      </c>
      <c r="G31" s="389">
        <f>5.5+IF($G$17&gt;130,0.035*($G$17-130),0)</f>
        <v>5.5</v>
      </c>
      <c r="H31" s="356" t="s">
        <v>34</v>
      </c>
      <c r="I31" s="374"/>
      <c r="J31" s="143"/>
      <c r="K31" s="143"/>
      <c r="L31" s="143"/>
      <c r="M31" s="143"/>
      <c r="N31" s="143"/>
      <c r="O31" s="143"/>
      <c r="P31" s="143"/>
      <c r="Q31" s="143"/>
      <c r="R31" s="143"/>
      <c r="S31" s="143"/>
      <c r="T31" s="143"/>
      <c r="U31" s="143"/>
      <c r="V31" s="143"/>
      <c r="W31" s="143"/>
      <c r="X31" s="143"/>
      <c r="Y31" s="143"/>
      <c r="Z31" s="143"/>
      <c r="AA31" s="143"/>
      <c r="AB31" s="143"/>
      <c r="AC31" s="143"/>
      <c r="AD31" s="143"/>
    </row>
    <row r="32" spans="1:30" ht="15.5" thickBot="1" x14ac:dyDescent="0.45">
      <c r="A32" s="143"/>
      <c r="B32" s="361" t="s">
        <v>35</v>
      </c>
      <c r="C32" s="388">
        <f>IF(($C$13-0.35)&gt;0,0.026*($C$13-0.35)*$C$10,0)+5+IF($C$10&gt;130,0.03*($C$10-130),0)</f>
        <v>5</v>
      </c>
      <c r="D32" s="356" t="s">
        <v>34</v>
      </c>
      <c r="E32" s="374"/>
      <c r="F32" s="361" t="s">
        <v>35</v>
      </c>
      <c r="G32" s="389">
        <f>5+IF($G$17&gt;130,0.03*($G$17-130),0)</f>
        <v>5</v>
      </c>
      <c r="H32" s="356" t="s">
        <v>34</v>
      </c>
      <c r="I32" s="374"/>
      <c r="J32" s="143"/>
      <c r="K32" s="143"/>
      <c r="L32" s="143"/>
      <c r="M32" s="143"/>
      <c r="N32" s="143"/>
      <c r="O32" s="143"/>
      <c r="P32" s="143"/>
      <c r="Q32" s="143"/>
      <c r="R32" s="143"/>
      <c r="S32" s="143"/>
      <c r="T32" s="143"/>
      <c r="U32" s="143"/>
      <c r="V32" s="143"/>
      <c r="W32" s="143"/>
      <c r="X32" s="143"/>
      <c r="Y32" s="143"/>
      <c r="Z32" s="143"/>
      <c r="AA32" s="143"/>
      <c r="AB32" s="143"/>
      <c r="AC32" s="143"/>
      <c r="AD32" s="143"/>
    </row>
    <row r="33" spans="1:30" ht="15.5" thickBot="1" x14ac:dyDescent="0.45">
      <c r="A33" s="143"/>
      <c r="B33" s="361" t="s">
        <v>36</v>
      </c>
      <c r="C33" s="388">
        <f>IF(($C$13-0.35)&gt;0,0.022*($C$13-0.35)*$C$10,0)+4.5+IF($C$10&gt;130,0.025*($C$10-130),0)</f>
        <v>4.5</v>
      </c>
      <c r="D33" s="356" t="s">
        <v>34</v>
      </c>
      <c r="E33" s="374"/>
      <c r="F33" s="361" t="s">
        <v>36</v>
      </c>
      <c r="G33" s="389">
        <f>4.5+IF($G$17&gt;130,0.025*($G$17-130),0)</f>
        <v>4.5</v>
      </c>
      <c r="H33" s="356" t="s">
        <v>34</v>
      </c>
      <c r="I33" s="374"/>
      <c r="J33" s="143"/>
      <c r="K33" s="143"/>
      <c r="L33" s="143"/>
      <c r="M33" s="143"/>
      <c r="N33" s="143"/>
      <c r="O33" s="143"/>
      <c r="P33" s="143"/>
      <c r="Q33" s="143"/>
      <c r="R33" s="143"/>
      <c r="S33" s="143"/>
      <c r="T33" s="143"/>
      <c r="U33" s="143"/>
      <c r="V33" s="143"/>
      <c r="W33" s="143"/>
      <c r="X33" s="143"/>
      <c r="Y33" s="143"/>
      <c r="Z33" s="143"/>
      <c r="AA33" s="143"/>
      <c r="AB33" s="143"/>
      <c r="AC33" s="143"/>
      <c r="AD33" s="143"/>
    </row>
    <row r="34" spans="1:30" ht="15.5" thickBot="1" x14ac:dyDescent="0.45">
      <c r="A34" s="143"/>
      <c r="B34" s="370" t="s">
        <v>193</v>
      </c>
      <c r="C34" s="388">
        <f>IF(($C$13-0.35)&gt;0,0.022*($C$13-0.35)*$C$10,0)+4.5+IF($C$10&gt;130,0.025*($C$10-130),0)</f>
        <v>4.5</v>
      </c>
      <c r="D34" s="356" t="s">
        <v>34</v>
      </c>
      <c r="E34" s="374"/>
      <c r="F34" s="370" t="s">
        <v>193</v>
      </c>
      <c r="G34" s="389">
        <f>4.5+IF($G$17&gt;130,0.025*($G$17-130),0)</f>
        <v>4.5</v>
      </c>
      <c r="H34" s="356" t="s">
        <v>34</v>
      </c>
      <c r="I34" s="374"/>
      <c r="J34" s="143"/>
      <c r="K34" s="143"/>
      <c r="L34" s="143"/>
      <c r="M34" s="143"/>
      <c r="N34" s="143"/>
      <c r="O34" s="143"/>
      <c r="P34" s="143"/>
      <c r="Q34" s="143"/>
      <c r="R34" s="143"/>
      <c r="S34" s="143"/>
      <c r="T34" s="143"/>
      <c r="U34" s="143"/>
      <c r="V34" s="143"/>
      <c r="W34" s="143"/>
      <c r="X34" s="143"/>
      <c r="Y34" s="143"/>
      <c r="Z34" s="143"/>
      <c r="AA34" s="143"/>
      <c r="AB34" s="143"/>
      <c r="AC34" s="143"/>
      <c r="AD34" s="143"/>
    </row>
    <row r="35" spans="1:30" ht="15" x14ac:dyDescent="0.4">
      <c r="A35" s="224"/>
      <c r="B35" s="224"/>
      <c r="C35" s="224"/>
      <c r="D35" s="224"/>
      <c r="E35" s="356"/>
      <c r="F35" s="224"/>
      <c r="G35" s="224"/>
      <c r="H35" s="224"/>
      <c r="I35" s="356"/>
      <c r="J35" s="143"/>
      <c r="K35" s="143"/>
      <c r="L35" s="143"/>
      <c r="M35" s="143"/>
      <c r="N35" s="143"/>
      <c r="O35" s="143"/>
      <c r="P35" s="143"/>
      <c r="Q35" s="143"/>
      <c r="R35" s="143"/>
      <c r="S35" s="143"/>
      <c r="T35" s="143"/>
      <c r="U35" s="143"/>
      <c r="V35" s="143"/>
      <c r="W35" s="143"/>
      <c r="X35" s="143"/>
      <c r="Y35" s="143"/>
      <c r="Z35" s="143"/>
      <c r="AA35" s="143"/>
      <c r="AB35" s="143"/>
      <c r="AC35" s="143"/>
      <c r="AD35" s="143"/>
    </row>
    <row r="36" spans="1:30" ht="19" x14ac:dyDescent="0.5">
      <c r="A36" s="143"/>
      <c r="B36" s="390"/>
      <c r="C36" s="150"/>
      <c r="D36" s="150"/>
      <c r="E36" s="150"/>
      <c r="F36" s="150"/>
      <c r="G36" s="150"/>
      <c r="H36" s="150"/>
      <c r="I36" s="150"/>
      <c r="J36" s="143"/>
      <c r="K36" s="143"/>
      <c r="L36" s="143"/>
      <c r="M36" s="143"/>
      <c r="N36" s="143"/>
      <c r="O36" s="143"/>
      <c r="P36" s="143"/>
      <c r="Q36" s="143"/>
      <c r="R36" s="143"/>
      <c r="S36" s="143"/>
      <c r="T36" s="143"/>
      <c r="U36" s="143"/>
      <c r="V36" s="143"/>
      <c r="W36" s="143"/>
      <c r="X36" s="143"/>
      <c r="Y36" s="143"/>
      <c r="Z36" s="143"/>
      <c r="AA36" s="143"/>
      <c r="AB36" s="143"/>
      <c r="AC36" s="143"/>
      <c r="AD36" s="143"/>
    </row>
    <row r="37" spans="1:30" ht="3" customHeight="1" x14ac:dyDescent="0.5">
      <c r="A37" s="143"/>
      <c r="B37" s="390"/>
      <c r="C37" s="150"/>
      <c r="D37" s="150"/>
      <c r="E37" s="150"/>
      <c r="F37" s="150"/>
      <c r="G37" s="150"/>
      <c r="H37" s="150"/>
      <c r="I37" s="150"/>
      <c r="J37" s="143"/>
      <c r="K37" s="143"/>
      <c r="L37" s="143"/>
      <c r="M37" s="143"/>
      <c r="N37" s="143"/>
      <c r="O37" s="143"/>
      <c r="P37" s="143"/>
      <c r="Q37" s="143"/>
      <c r="R37" s="143"/>
      <c r="S37" s="143"/>
      <c r="T37" s="143"/>
      <c r="U37" s="143"/>
      <c r="V37" s="143"/>
      <c r="W37" s="143"/>
      <c r="X37" s="143"/>
      <c r="Y37" s="143"/>
      <c r="Z37" s="143"/>
      <c r="AA37" s="143"/>
      <c r="AB37" s="143"/>
      <c r="AC37" s="143"/>
      <c r="AD37" s="143"/>
    </row>
    <row r="38" spans="1:30" ht="19" x14ac:dyDescent="0.5">
      <c r="A38" s="143"/>
      <c r="B38" s="390"/>
      <c r="C38" s="150"/>
      <c r="D38" s="150"/>
      <c r="E38" s="150"/>
      <c r="F38" s="150"/>
      <c r="G38" s="150"/>
      <c r="H38" s="150"/>
      <c r="I38" s="150"/>
      <c r="J38" s="143"/>
      <c r="K38" s="143"/>
      <c r="L38" s="143"/>
      <c r="M38" s="143"/>
      <c r="N38" s="143"/>
      <c r="O38" s="143"/>
      <c r="P38" s="143"/>
      <c r="Q38" s="143"/>
      <c r="R38" s="143"/>
      <c r="S38" s="143"/>
      <c r="T38" s="143"/>
      <c r="U38" s="143"/>
      <c r="V38" s="143"/>
      <c r="W38" s="143"/>
      <c r="X38" s="143"/>
      <c r="Y38" s="143"/>
      <c r="Z38" s="143"/>
      <c r="AA38" s="143"/>
      <c r="AB38" s="143"/>
      <c r="AC38" s="143"/>
      <c r="AD38" s="143"/>
    </row>
    <row r="39" spans="1:30" ht="19" x14ac:dyDescent="0.5">
      <c r="A39" s="143"/>
      <c r="B39" s="390"/>
      <c r="C39" s="150"/>
      <c r="D39" s="150"/>
      <c r="E39" s="150"/>
      <c r="F39" s="150"/>
      <c r="G39" s="150"/>
      <c r="H39" s="150"/>
      <c r="I39" s="150"/>
      <c r="J39" s="143"/>
      <c r="K39" s="143"/>
      <c r="L39" s="143"/>
      <c r="M39" s="143"/>
      <c r="N39" s="143"/>
      <c r="O39" s="143"/>
      <c r="P39" s="143"/>
      <c r="Q39" s="143"/>
      <c r="R39" s="143"/>
      <c r="S39" s="143"/>
      <c r="T39" s="143"/>
      <c r="U39" s="143"/>
      <c r="V39" s="143"/>
      <c r="W39" s="143"/>
      <c r="X39" s="143"/>
      <c r="Y39" s="143"/>
      <c r="Z39" s="143"/>
      <c r="AA39" s="143"/>
      <c r="AB39" s="143"/>
      <c r="AC39" s="143"/>
      <c r="AD39" s="143"/>
    </row>
    <row r="40" spans="1:30" ht="19" x14ac:dyDescent="0.5">
      <c r="A40" s="143"/>
      <c r="B40" s="390"/>
      <c r="C40" s="150"/>
      <c r="D40" s="150"/>
      <c r="E40" s="150"/>
      <c r="F40" s="150"/>
      <c r="G40" s="150"/>
      <c r="H40" s="150"/>
      <c r="I40" s="150"/>
      <c r="J40" s="143"/>
      <c r="K40" s="143"/>
      <c r="L40" s="143"/>
      <c r="M40" s="143"/>
      <c r="N40" s="143"/>
      <c r="O40" s="143"/>
      <c r="P40" s="143"/>
      <c r="Q40" s="143"/>
      <c r="R40" s="143"/>
      <c r="S40" s="143"/>
      <c r="T40" s="143"/>
      <c r="U40" s="143"/>
      <c r="V40" s="143"/>
      <c r="W40" s="143"/>
      <c r="X40" s="143"/>
      <c r="Y40" s="143"/>
      <c r="Z40" s="143"/>
      <c r="AA40" s="143"/>
      <c r="AB40" s="143"/>
      <c r="AC40" s="143"/>
      <c r="AD40" s="143"/>
    </row>
    <row r="41" spans="1:30" ht="19" x14ac:dyDescent="0.5">
      <c r="A41" s="143"/>
      <c r="B41" s="390"/>
      <c r="C41" s="150"/>
      <c r="D41" s="150"/>
      <c r="E41" s="150"/>
      <c r="F41" s="150"/>
      <c r="G41" s="150"/>
      <c r="H41" s="150"/>
      <c r="I41" s="150"/>
      <c r="J41" s="143"/>
      <c r="K41" s="143"/>
      <c r="L41" s="143"/>
      <c r="M41" s="143"/>
      <c r="N41" s="143"/>
      <c r="O41" s="143"/>
      <c r="P41" s="143"/>
      <c r="Q41" s="143"/>
      <c r="R41" s="143"/>
      <c r="S41" s="143"/>
      <c r="T41" s="143"/>
      <c r="U41" s="143"/>
      <c r="V41" s="143"/>
      <c r="W41" s="143"/>
      <c r="X41" s="143"/>
      <c r="Y41" s="143"/>
      <c r="Z41" s="143"/>
      <c r="AA41" s="143"/>
      <c r="AB41" s="143"/>
      <c r="AC41" s="143"/>
      <c r="AD41" s="143"/>
    </row>
    <row r="42" spans="1:30" ht="19" x14ac:dyDescent="0.5">
      <c r="A42" s="143"/>
      <c r="B42" s="390"/>
      <c r="C42" s="150"/>
      <c r="D42" s="150"/>
      <c r="E42" s="150"/>
      <c r="F42" s="150"/>
      <c r="G42" s="150"/>
      <c r="H42" s="150"/>
      <c r="I42" s="150"/>
      <c r="J42" s="143"/>
      <c r="K42" s="143"/>
      <c r="L42" s="143"/>
      <c r="M42" s="143"/>
      <c r="N42" s="143"/>
      <c r="O42" s="143"/>
      <c r="P42" s="143"/>
      <c r="Q42" s="143"/>
      <c r="R42" s="143"/>
      <c r="S42" s="143"/>
      <c r="T42" s="143"/>
      <c r="U42" s="143"/>
      <c r="V42" s="143"/>
      <c r="W42" s="143"/>
      <c r="X42" s="143"/>
      <c r="Y42" s="143"/>
      <c r="Z42" s="143"/>
      <c r="AA42" s="143"/>
      <c r="AB42" s="143"/>
      <c r="AC42" s="143"/>
      <c r="AD42" s="143"/>
    </row>
    <row r="43" spans="1:30" ht="19" x14ac:dyDescent="0.5">
      <c r="A43" s="143"/>
      <c r="B43" s="390"/>
      <c r="C43" s="150"/>
      <c r="D43" s="150"/>
      <c r="E43" s="150"/>
      <c r="F43" s="150"/>
      <c r="G43" s="150"/>
      <c r="H43" s="150"/>
      <c r="I43" s="150"/>
      <c r="J43" s="143"/>
      <c r="K43" s="143"/>
      <c r="L43" s="143"/>
      <c r="M43" s="143"/>
      <c r="N43" s="143"/>
      <c r="O43" s="143"/>
      <c r="P43" s="143"/>
      <c r="Q43" s="143"/>
      <c r="R43" s="143"/>
      <c r="S43" s="143"/>
      <c r="T43" s="143"/>
      <c r="U43" s="143"/>
      <c r="V43" s="143"/>
      <c r="W43" s="143"/>
      <c r="X43" s="143"/>
      <c r="Y43" s="143"/>
      <c r="Z43" s="143"/>
      <c r="AA43" s="143"/>
      <c r="AB43" s="143"/>
      <c r="AC43" s="143"/>
      <c r="AD43" s="143"/>
    </row>
    <row r="44" spans="1:30" ht="19" x14ac:dyDescent="0.5">
      <c r="A44" s="143"/>
      <c r="B44" s="390"/>
      <c r="C44" s="150"/>
      <c r="D44" s="150"/>
      <c r="E44" s="150"/>
      <c r="F44" s="150"/>
      <c r="G44" s="150"/>
      <c r="H44" s="150"/>
      <c r="I44" s="150"/>
      <c r="J44" s="143"/>
      <c r="K44" s="143"/>
      <c r="L44" s="143"/>
      <c r="M44" s="143"/>
      <c r="N44" s="143"/>
      <c r="O44" s="143"/>
      <c r="P44" s="143"/>
      <c r="Q44" s="143"/>
      <c r="R44" s="143"/>
      <c r="S44" s="143"/>
      <c r="T44" s="143"/>
      <c r="U44" s="143"/>
      <c r="V44" s="143"/>
      <c r="W44" s="143"/>
      <c r="X44" s="143"/>
      <c r="Y44" s="143"/>
      <c r="Z44" s="143"/>
      <c r="AA44" s="143"/>
      <c r="AB44" s="143"/>
      <c r="AC44" s="143"/>
      <c r="AD44" s="143"/>
    </row>
    <row r="45" spans="1:30" ht="19" x14ac:dyDescent="0.5">
      <c r="A45" s="143"/>
      <c r="B45" s="390"/>
      <c r="C45" s="150"/>
      <c r="D45" s="150"/>
      <c r="E45" s="150"/>
      <c r="F45" s="150"/>
      <c r="G45" s="150"/>
      <c r="H45" s="150"/>
      <c r="I45" s="150"/>
      <c r="J45" s="143"/>
      <c r="K45" s="143"/>
      <c r="L45" s="143"/>
      <c r="M45" s="143"/>
      <c r="N45" s="143"/>
      <c r="O45" s="143"/>
      <c r="P45" s="143"/>
      <c r="Q45" s="143"/>
      <c r="R45" s="143"/>
      <c r="S45" s="143"/>
      <c r="T45" s="143"/>
      <c r="U45" s="143"/>
      <c r="V45" s="143"/>
      <c r="W45" s="143"/>
      <c r="X45" s="143"/>
      <c r="Y45" s="143"/>
      <c r="Z45" s="143"/>
      <c r="AA45" s="143"/>
      <c r="AB45" s="143"/>
      <c r="AC45" s="143"/>
      <c r="AD45" s="143"/>
    </row>
    <row r="46" spans="1:30" ht="19" x14ac:dyDescent="0.5">
      <c r="A46" s="143"/>
      <c r="B46" s="390"/>
      <c r="C46" s="150"/>
      <c r="D46" s="150"/>
      <c r="E46" s="150"/>
      <c r="F46" s="150"/>
      <c r="G46" s="150"/>
      <c r="H46" s="150"/>
      <c r="I46" s="150"/>
      <c r="J46" s="143"/>
      <c r="K46" s="143"/>
      <c r="L46" s="143"/>
      <c r="M46" s="143"/>
      <c r="N46" s="143"/>
      <c r="O46" s="143"/>
      <c r="P46" s="143"/>
      <c r="Q46" s="143"/>
      <c r="R46" s="143"/>
      <c r="S46" s="143"/>
      <c r="T46" s="143"/>
      <c r="U46" s="143"/>
      <c r="V46" s="143"/>
      <c r="W46" s="143"/>
      <c r="X46" s="143"/>
      <c r="Y46" s="143"/>
      <c r="Z46" s="143"/>
      <c r="AA46" s="143"/>
      <c r="AB46" s="143"/>
      <c r="AC46" s="143"/>
      <c r="AD46" s="143"/>
    </row>
    <row r="47" spans="1:30" ht="19" x14ac:dyDescent="0.5">
      <c r="A47" s="143"/>
      <c r="B47" s="390"/>
      <c r="C47" s="150"/>
      <c r="D47" s="150"/>
      <c r="E47" s="150"/>
      <c r="F47" s="150"/>
      <c r="G47" s="150"/>
      <c r="H47" s="150"/>
      <c r="I47" s="150"/>
      <c r="J47" s="143"/>
      <c r="K47" s="143"/>
      <c r="L47" s="143"/>
      <c r="M47" s="143"/>
      <c r="N47" s="143"/>
      <c r="O47" s="143"/>
      <c r="P47" s="143"/>
      <c r="Q47" s="143"/>
      <c r="R47" s="143"/>
      <c r="S47" s="143"/>
      <c r="T47" s="143"/>
      <c r="U47" s="143"/>
      <c r="V47" s="143"/>
      <c r="W47" s="143"/>
      <c r="X47" s="143"/>
      <c r="Y47" s="143"/>
      <c r="Z47" s="143"/>
      <c r="AA47" s="143"/>
      <c r="AB47" s="143"/>
      <c r="AC47" s="143"/>
      <c r="AD47" s="143"/>
    </row>
    <row r="48" spans="1:30" ht="19" x14ac:dyDescent="0.5">
      <c r="A48" s="143"/>
      <c r="B48" s="390"/>
      <c r="C48" s="150"/>
      <c r="D48" s="150"/>
      <c r="E48" s="150"/>
      <c r="F48" s="150"/>
      <c r="G48" s="150"/>
      <c r="H48" s="150"/>
      <c r="I48" s="150"/>
      <c r="J48" s="143"/>
      <c r="K48" s="143"/>
      <c r="L48" s="143"/>
      <c r="M48" s="143"/>
      <c r="N48" s="143"/>
      <c r="O48" s="143"/>
      <c r="P48" s="143"/>
      <c r="Q48" s="143"/>
      <c r="R48" s="143"/>
      <c r="S48" s="143"/>
      <c r="T48" s="143"/>
      <c r="U48" s="143"/>
      <c r="V48" s="143"/>
      <c r="W48" s="143"/>
      <c r="X48" s="143"/>
      <c r="Y48" s="143"/>
      <c r="Z48" s="143"/>
      <c r="AA48" s="143"/>
      <c r="AB48" s="143"/>
      <c r="AC48" s="143"/>
      <c r="AD48" s="143"/>
    </row>
    <row r="49" spans="1:30" ht="19" x14ac:dyDescent="0.5">
      <c r="A49" s="143"/>
      <c r="B49" s="390"/>
      <c r="C49" s="150"/>
      <c r="D49" s="150"/>
      <c r="E49" s="150"/>
      <c r="F49" s="150"/>
      <c r="G49" s="150"/>
      <c r="H49" s="150"/>
      <c r="I49" s="150"/>
      <c r="J49" s="143"/>
      <c r="K49" s="143"/>
      <c r="L49" s="143"/>
      <c r="M49" s="143"/>
      <c r="N49" s="143"/>
      <c r="O49" s="143"/>
      <c r="P49" s="143"/>
      <c r="Q49" s="143"/>
      <c r="R49" s="143"/>
      <c r="S49" s="143"/>
      <c r="T49" s="143"/>
      <c r="U49" s="143"/>
      <c r="V49" s="143"/>
      <c r="W49" s="143"/>
      <c r="X49" s="143"/>
      <c r="Y49" s="143"/>
      <c r="Z49" s="143"/>
      <c r="AA49" s="143"/>
      <c r="AB49" s="143"/>
      <c r="AC49" s="143"/>
      <c r="AD49" s="143"/>
    </row>
    <row r="50" spans="1:30" ht="19" x14ac:dyDescent="0.5">
      <c r="A50" s="143"/>
      <c r="B50" s="390"/>
      <c r="C50" s="150"/>
      <c r="D50" s="150"/>
      <c r="E50" s="150"/>
      <c r="F50" s="150"/>
      <c r="G50" s="150"/>
      <c r="H50" s="150"/>
      <c r="I50" s="150"/>
      <c r="J50" s="143"/>
      <c r="K50" s="143"/>
      <c r="L50" s="143"/>
      <c r="M50" s="143"/>
      <c r="N50" s="143"/>
      <c r="O50" s="143"/>
      <c r="P50" s="143"/>
      <c r="Q50" s="143"/>
      <c r="R50" s="143"/>
      <c r="S50" s="143"/>
      <c r="T50" s="143"/>
      <c r="U50" s="143"/>
      <c r="V50" s="143"/>
      <c r="W50" s="143"/>
      <c r="X50" s="143"/>
      <c r="Y50" s="143"/>
      <c r="Z50" s="143"/>
      <c r="AA50" s="143"/>
      <c r="AB50" s="143"/>
      <c r="AC50" s="143"/>
      <c r="AD50" s="143"/>
    </row>
    <row r="51" spans="1:30" ht="19" x14ac:dyDescent="0.5">
      <c r="A51" s="143"/>
      <c r="B51" s="390"/>
      <c r="C51" s="150"/>
      <c r="D51" s="150"/>
      <c r="E51" s="150"/>
      <c r="F51" s="150"/>
      <c r="G51" s="150"/>
      <c r="H51" s="150"/>
      <c r="I51" s="150"/>
      <c r="J51" s="143"/>
      <c r="K51" s="143"/>
      <c r="L51" s="143"/>
      <c r="M51" s="143"/>
      <c r="N51" s="143"/>
      <c r="O51" s="143"/>
      <c r="P51" s="143"/>
      <c r="Q51" s="143"/>
      <c r="R51" s="143"/>
      <c r="S51" s="143"/>
      <c r="T51" s="143"/>
      <c r="U51" s="143"/>
      <c r="V51" s="143"/>
      <c r="W51" s="143"/>
      <c r="X51" s="143"/>
      <c r="Y51" s="143"/>
      <c r="Z51" s="143"/>
      <c r="AA51" s="143"/>
      <c r="AB51" s="143"/>
      <c r="AC51" s="143"/>
      <c r="AD51" s="143"/>
    </row>
    <row r="52" spans="1:30" ht="19" x14ac:dyDescent="0.5">
      <c r="A52" s="143"/>
      <c r="B52" s="390"/>
      <c r="C52" s="150"/>
      <c r="D52" s="150"/>
      <c r="E52" s="150"/>
      <c r="F52" s="150"/>
      <c r="G52" s="150"/>
      <c r="H52" s="150"/>
      <c r="I52" s="150"/>
      <c r="J52" s="143"/>
      <c r="K52" s="143"/>
      <c r="L52" s="143"/>
      <c r="M52" s="143"/>
      <c r="N52" s="143"/>
      <c r="O52" s="143"/>
      <c r="P52" s="143"/>
      <c r="Q52" s="143"/>
      <c r="R52" s="143"/>
      <c r="S52" s="143"/>
      <c r="T52" s="143"/>
      <c r="U52" s="143"/>
      <c r="V52" s="143"/>
      <c r="W52" s="143"/>
      <c r="X52" s="143"/>
      <c r="Y52" s="143"/>
      <c r="Z52" s="143"/>
      <c r="AA52" s="143"/>
      <c r="AB52" s="143"/>
      <c r="AC52" s="143"/>
      <c r="AD52" s="143"/>
    </row>
    <row r="53" spans="1:30" ht="2.25" customHeight="1" x14ac:dyDescent="0.5">
      <c r="A53" s="143"/>
      <c r="B53" s="390"/>
      <c r="C53" s="150"/>
      <c r="D53" s="150"/>
      <c r="E53" s="150"/>
      <c r="F53" s="150"/>
      <c r="G53" s="150"/>
      <c r="H53" s="150"/>
      <c r="I53" s="150"/>
      <c r="J53" s="143"/>
      <c r="K53" s="143"/>
      <c r="L53" s="143"/>
      <c r="M53" s="143"/>
      <c r="N53" s="143"/>
      <c r="O53" s="143"/>
      <c r="P53" s="143"/>
      <c r="Q53" s="143"/>
      <c r="R53" s="143"/>
      <c r="S53" s="143"/>
      <c r="T53" s="143"/>
      <c r="U53" s="143"/>
      <c r="V53" s="143"/>
      <c r="W53" s="143"/>
      <c r="X53" s="143"/>
      <c r="Y53" s="143"/>
      <c r="Z53" s="143"/>
      <c r="AA53" s="143"/>
      <c r="AB53" s="143"/>
      <c r="AC53" s="143"/>
      <c r="AD53" s="143"/>
    </row>
    <row r="54" spans="1:30" ht="19" x14ac:dyDescent="0.5">
      <c r="A54" s="143"/>
      <c r="B54" s="390"/>
      <c r="C54" s="150"/>
      <c r="D54" s="150"/>
      <c r="E54" s="150"/>
      <c r="F54" s="150"/>
      <c r="G54" s="150"/>
      <c r="H54" s="150"/>
      <c r="I54" s="150"/>
      <c r="J54" s="143"/>
      <c r="K54" s="143"/>
      <c r="L54" s="143"/>
      <c r="M54" s="143"/>
      <c r="N54" s="143"/>
      <c r="O54" s="143"/>
      <c r="P54" s="143"/>
      <c r="Q54" s="143"/>
      <c r="R54" s="143"/>
      <c r="S54" s="143"/>
      <c r="T54" s="143"/>
      <c r="U54" s="143"/>
      <c r="V54" s="143"/>
      <c r="W54" s="143"/>
      <c r="X54" s="143"/>
      <c r="Y54" s="143"/>
      <c r="Z54" s="143"/>
      <c r="AA54" s="143"/>
      <c r="AB54" s="143"/>
      <c r="AC54" s="143"/>
      <c r="AD54" s="143"/>
    </row>
    <row r="55" spans="1:30" ht="19" x14ac:dyDescent="0.5">
      <c r="A55" s="143"/>
      <c r="B55" s="390"/>
      <c r="C55" s="150"/>
      <c r="D55" s="150"/>
      <c r="E55" s="150"/>
      <c r="F55" s="150"/>
      <c r="G55" s="150"/>
      <c r="H55" s="150"/>
      <c r="I55" s="150"/>
      <c r="J55" s="143"/>
      <c r="K55" s="143"/>
      <c r="L55" s="143"/>
      <c r="M55" s="143"/>
      <c r="N55" s="143"/>
      <c r="O55" s="143"/>
      <c r="P55" s="143"/>
      <c r="Q55" s="143"/>
      <c r="R55" s="143"/>
      <c r="S55" s="143"/>
      <c r="T55" s="143"/>
      <c r="U55" s="143"/>
      <c r="V55" s="143"/>
      <c r="W55" s="143"/>
      <c r="X55" s="143"/>
      <c r="Y55" s="143"/>
      <c r="Z55" s="143"/>
      <c r="AA55" s="143"/>
      <c r="AB55" s="143"/>
      <c r="AC55" s="143"/>
      <c r="AD55" s="143"/>
    </row>
    <row r="56" spans="1:30" ht="19" x14ac:dyDescent="0.5">
      <c r="A56" s="143"/>
      <c r="B56" s="390"/>
      <c r="C56" s="150"/>
      <c r="D56" s="150"/>
      <c r="E56" s="150"/>
      <c r="F56" s="150"/>
      <c r="G56" s="150"/>
      <c r="H56" s="150"/>
      <c r="I56" s="150"/>
      <c r="J56" s="143"/>
      <c r="K56" s="143"/>
      <c r="L56" s="143"/>
      <c r="M56" s="143"/>
      <c r="N56" s="143"/>
      <c r="O56" s="143"/>
      <c r="P56" s="143"/>
      <c r="Q56" s="143"/>
      <c r="R56" s="143"/>
      <c r="S56" s="143"/>
      <c r="T56" s="143"/>
      <c r="U56" s="143"/>
      <c r="V56" s="143"/>
      <c r="W56" s="143"/>
      <c r="X56" s="143"/>
      <c r="Y56" s="143"/>
      <c r="Z56" s="143"/>
      <c r="AA56" s="143"/>
      <c r="AB56" s="143"/>
      <c r="AC56" s="143"/>
      <c r="AD56" s="143"/>
    </row>
    <row r="57" spans="1:30" ht="19" x14ac:dyDescent="0.5">
      <c r="A57" s="143"/>
      <c r="B57" s="390"/>
      <c r="C57" s="150"/>
      <c r="D57" s="150"/>
      <c r="E57" s="150"/>
      <c r="F57" s="150"/>
      <c r="G57" s="150"/>
      <c r="H57" s="150"/>
      <c r="I57" s="150"/>
      <c r="J57" s="143"/>
      <c r="K57" s="143"/>
      <c r="L57" s="143"/>
      <c r="M57" s="143"/>
      <c r="N57" s="143"/>
      <c r="O57" s="143"/>
      <c r="P57" s="143"/>
      <c r="Q57" s="143"/>
      <c r="R57" s="143"/>
      <c r="S57" s="143"/>
      <c r="T57" s="143"/>
      <c r="U57" s="143"/>
      <c r="V57" s="143"/>
      <c r="W57" s="143"/>
      <c r="X57" s="143"/>
      <c r="Y57" s="143"/>
      <c r="Z57" s="143"/>
      <c r="AA57" s="143"/>
      <c r="AB57" s="143"/>
      <c r="AC57" s="143"/>
      <c r="AD57" s="143"/>
    </row>
    <row r="58" spans="1:30" ht="19" x14ac:dyDescent="0.5">
      <c r="A58" s="143"/>
      <c r="B58" s="390"/>
      <c r="C58" s="150"/>
      <c r="D58" s="150"/>
      <c r="E58" s="150"/>
      <c r="F58" s="150"/>
      <c r="G58" s="150"/>
      <c r="H58" s="150"/>
      <c r="I58" s="150"/>
      <c r="J58" s="143"/>
      <c r="K58" s="143"/>
      <c r="L58" s="143"/>
      <c r="M58" s="143"/>
      <c r="N58" s="143"/>
      <c r="O58" s="143"/>
      <c r="P58" s="143"/>
      <c r="Q58" s="143"/>
      <c r="R58" s="143"/>
      <c r="S58" s="143"/>
      <c r="T58" s="143"/>
      <c r="U58" s="143"/>
      <c r="V58" s="143"/>
      <c r="W58" s="143"/>
      <c r="X58" s="143"/>
      <c r="Y58" s="143"/>
      <c r="Z58" s="143"/>
      <c r="AA58" s="143"/>
      <c r="AB58" s="143"/>
      <c r="AC58" s="143"/>
      <c r="AD58" s="143"/>
    </row>
    <row r="59" spans="1:30" ht="19" x14ac:dyDescent="0.5">
      <c r="A59" s="143"/>
      <c r="B59" s="390"/>
      <c r="C59" s="150"/>
      <c r="D59" s="150"/>
      <c r="E59" s="150"/>
      <c r="F59" s="150"/>
      <c r="G59" s="150"/>
      <c r="H59" s="150"/>
      <c r="I59" s="150"/>
      <c r="J59" s="143"/>
      <c r="K59" s="143"/>
      <c r="L59" s="143"/>
      <c r="M59" s="143"/>
      <c r="N59" s="143"/>
      <c r="O59" s="143"/>
      <c r="P59" s="143"/>
      <c r="Q59" s="143"/>
      <c r="R59" s="143"/>
      <c r="S59" s="143"/>
      <c r="T59" s="143"/>
      <c r="U59" s="143"/>
      <c r="V59" s="143"/>
      <c r="W59" s="143"/>
      <c r="X59" s="143"/>
      <c r="Y59" s="143"/>
      <c r="Z59" s="143"/>
      <c r="AA59" s="143"/>
      <c r="AB59" s="143"/>
      <c r="AC59" s="143"/>
      <c r="AD59" s="143"/>
    </row>
    <row r="60" spans="1:30" ht="19" x14ac:dyDescent="0.5">
      <c r="A60" s="143"/>
      <c r="B60" s="390"/>
      <c r="C60" s="150"/>
      <c r="D60" s="150"/>
      <c r="E60" s="150"/>
      <c r="F60" s="150"/>
      <c r="G60" s="150"/>
      <c r="H60" s="150"/>
      <c r="I60" s="150"/>
      <c r="J60" s="143"/>
      <c r="K60" s="143"/>
      <c r="L60" s="143"/>
      <c r="M60" s="143"/>
      <c r="N60" s="143"/>
      <c r="O60" s="143"/>
      <c r="P60" s="143"/>
      <c r="Q60" s="143"/>
      <c r="R60" s="143"/>
      <c r="S60" s="143"/>
      <c r="T60" s="143"/>
      <c r="U60" s="143"/>
      <c r="V60" s="143"/>
      <c r="W60" s="143"/>
      <c r="X60" s="143"/>
      <c r="Y60" s="143"/>
      <c r="Z60" s="143"/>
      <c r="AA60" s="143"/>
      <c r="AB60" s="143"/>
      <c r="AC60" s="143"/>
      <c r="AD60" s="143"/>
    </row>
    <row r="61" spans="1:30" ht="19" x14ac:dyDescent="0.5">
      <c r="A61" s="143"/>
      <c r="B61" s="390"/>
      <c r="C61" s="150"/>
      <c r="D61" s="150"/>
      <c r="E61" s="150"/>
      <c r="F61" s="150"/>
      <c r="G61" s="150"/>
      <c r="H61" s="150"/>
      <c r="I61" s="150"/>
      <c r="J61" s="143"/>
      <c r="K61" s="143"/>
      <c r="L61" s="143"/>
      <c r="M61" s="143"/>
      <c r="N61" s="143"/>
      <c r="O61" s="143"/>
      <c r="P61" s="143"/>
      <c r="Q61" s="143"/>
      <c r="R61" s="143"/>
      <c r="S61" s="143"/>
      <c r="T61" s="143"/>
      <c r="U61" s="143"/>
      <c r="V61" s="143"/>
      <c r="W61" s="143"/>
      <c r="X61" s="143"/>
      <c r="Y61" s="143"/>
      <c r="Z61" s="143"/>
      <c r="AA61" s="143"/>
      <c r="AB61" s="143"/>
      <c r="AC61" s="143"/>
      <c r="AD61" s="143"/>
    </row>
    <row r="62" spans="1:30" ht="19" x14ac:dyDescent="0.5">
      <c r="A62" s="143"/>
      <c r="B62" s="390"/>
      <c r="C62" s="150"/>
      <c r="D62" s="150"/>
      <c r="E62" s="150"/>
      <c r="F62" s="150"/>
      <c r="G62" s="150"/>
      <c r="H62" s="150"/>
      <c r="I62" s="150"/>
      <c r="J62" s="143"/>
      <c r="K62" s="143"/>
      <c r="L62" s="143"/>
      <c r="M62" s="143"/>
      <c r="N62" s="143"/>
      <c r="O62" s="143"/>
      <c r="P62" s="143"/>
      <c r="Q62" s="143"/>
      <c r="R62" s="143"/>
      <c r="S62" s="143"/>
      <c r="T62" s="143"/>
      <c r="U62" s="143"/>
      <c r="V62" s="143"/>
      <c r="W62" s="143"/>
      <c r="X62" s="143"/>
      <c r="Y62" s="143"/>
      <c r="Z62" s="143"/>
      <c r="AA62" s="143"/>
      <c r="AB62" s="143"/>
      <c r="AC62" s="143"/>
      <c r="AD62" s="143"/>
    </row>
    <row r="63" spans="1:30" ht="19" x14ac:dyDescent="0.5">
      <c r="A63" s="143"/>
      <c r="B63" s="390"/>
      <c r="C63" s="150"/>
      <c r="D63" s="150"/>
      <c r="E63" s="150"/>
      <c r="F63" s="150"/>
      <c r="G63" s="150"/>
      <c r="H63" s="150"/>
      <c r="I63" s="150"/>
      <c r="J63" s="143"/>
      <c r="K63" s="143"/>
      <c r="L63" s="143"/>
      <c r="M63" s="143"/>
      <c r="N63" s="143"/>
      <c r="O63" s="143"/>
      <c r="P63" s="143"/>
      <c r="Q63" s="143"/>
      <c r="R63" s="143"/>
      <c r="S63" s="143"/>
      <c r="T63" s="143"/>
      <c r="U63" s="143"/>
      <c r="V63" s="143"/>
      <c r="W63" s="143"/>
      <c r="X63" s="143"/>
      <c r="Y63" s="143"/>
      <c r="Z63" s="143"/>
      <c r="AA63" s="143"/>
      <c r="AB63" s="143"/>
      <c r="AC63" s="143"/>
      <c r="AD63" s="143"/>
    </row>
    <row r="64" spans="1:30" ht="19" x14ac:dyDescent="0.5">
      <c r="A64" s="143"/>
      <c r="B64" s="390"/>
      <c r="C64" s="150"/>
      <c r="D64" s="150"/>
      <c r="E64" s="150"/>
      <c r="F64" s="150"/>
      <c r="G64" s="150"/>
      <c r="H64" s="150"/>
      <c r="I64" s="150"/>
      <c r="J64" s="143"/>
      <c r="K64" s="143"/>
      <c r="L64" s="143"/>
      <c r="M64" s="143"/>
      <c r="N64" s="143"/>
      <c r="O64" s="143"/>
      <c r="P64" s="143"/>
      <c r="Q64" s="143"/>
      <c r="R64" s="143"/>
      <c r="S64" s="143"/>
      <c r="T64" s="143"/>
      <c r="U64" s="143"/>
      <c r="V64" s="143"/>
      <c r="W64" s="143"/>
      <c r="X64" s="143"/>
      <c r="Y64" s="143"/>
      <c r="Z64" s="143"/>
      <c r="AA64" s="143"/>
      <c r="AB64" s="143"/>
      <c r="AC64" s="143"/>
      <c r="AD64" s="143"/>
    </row>
    <row r="65" spans="1:30" ht="19" x14ac:dyDescent="0.5">
      <c r="A65" s="143"/>
      <c r="B65" s="390"/>
      <c r="C65" s="150"/>
      <c r="D65" s="150"/>
      <c r="E65" s="150"/>
      <c r="F65" s="150"/>
      <c r="G65" s="150"/>
      <c r="H65" s="150"/>
      <c r="I65" s="150"/>
      <c r="J65" s="143"/>
      <c r="K65" s="143"/>
      <c r="L65" s="143"/>
      <c r="M65" s="143"/>
      <c r="N65" s="143"/>
      <c r="O65" s="143"/>
      <c r="P65" s="143"/>
      <c r="Q65" s="143"/>
      <c r="R65" s="143"/>
      <c r="S65" s="143"/>
      <c r="T65" s="143"/>
      <c r="U65" s="143"/>
      <c r="V65" s="143"/>
      <c r="W65" s="143"/>
      <c r="X65" s="143"/>
      <c r="Y65" s="143"/>
      <c r="Z65" s="143"/>
      <c r="AA65" s="143"/>
      <c r="AB65" s="143"/>
      <c r="AC65" s="143"/>
      <c r="AD65" s="143"/>
    </row>
    <row r="66" spans="1:30" ht="19" x14ac:dyDescent="0.5">
      <c r="A66" s="143"/>
      <c r="B66" s="390"/>
      <c r="C66" s="150"/>
      <c r="D66" s="150"/>
      <c r="E66" s="150"/>
      <c r="F66" s="150"/>
      <c r="G66" s="150"/>
      <c r="H66" s="150"/>
      <c r="I66" s="150"/>
      <c r="J66" s="143"/>
      <c r="K66" s="143"/>
      <c r="L66" s="143"/>
      <c r="M66" s="143"/>
      <c r="N66" s="143"/>
      <c r="O66" s="143"/>
      <c r="P66" s="143"/>
      <c r="Q66" s="143"/>
      <c r="R66" s="143"/>
      <c r="S66" s="143"/>
      <c r="T66" s="143"/>
      <c r="U66" s="143"/>
      <c r="V66" s="143"/>
      <c r="W66" s="143"/>
      <c r="X66" s="143"/>
      <c r="Y66" s="143"/>
      <c r="Z66" s="143"/>
      <c r="AA66" s="143"/>
      <c r="AB66" s="143"/>
      <c r="AC66" s="143"/>
      <c r="AD66" s="143"/>
    </row>
    <row r="67" spans="1:30" ht="19" x14ac:dyDescent="0.5">
      <c r="A67" s="143"/>
      <c r="B67" s="390"/>
      <c r="C67" s="150"/>
      <c r="D67" s="150"/>
      <c r="E67" s="150"/>
      <c r="F67" s="150"/>
      <c r="G67" s="150"/>
      <c r="H67" s="150"/>
      <c r="I67" s="150"/>
      <c r="J67" s="143"/>
      <c r="K67" s="143"/>
      <c r="L67" s="143"/>
      <c r="M67" s="143"/>
      <c r="N67" s="143"/>
      <c r="O67" s="143"/>
      <c r="P67" s="143"/>
      <c r="Q67" s="143"/>
      <c r="R67" s="143"/>
      <c r="S67" s="143"/>
      <c r="T67" s="143"/>
      <c r="U67" s="143"/>
      <c r="V67" s="143"/>
      <c r="W67" s="143"/>
      <c r="X67" s="143"/>
      <c r="Y67" s="143"/>
      <c r="Z67" s="143"/>
      <c r="AA67" s="143"/>
      <c r="AB67" s="143"/>
      <c r="AC67" s="143"/>
      <c r="AD67" s="143"/>
    </row>
    <row r="68" spans="1:30" ht="19" x14ac:dyDescent="0.5">
      <c r="A68" s="143"/>
      <c r="B68" s="390"/>
      <c r="C68" s="150"/>
      <c r="D68" s="150"/>
      <c r="E68" s="150"/>
      <c r="F68" s="150"/>
      <c r="G68" s="150"/>
      <c r="H68" s="150"/>
      <c r="I68" s="150"/>
      <c r="J68" s="143"/>
      <c r="K68" s="143"/>
      <c r="L68" s="143"/>
      <c r="M68" s="143"/>
      <c r="N68" s="143"/>
      <c r="O68" s="143"/>
      <c r="P68" s="143"/>
      <c r="Q68" s="143"/>
      <c r="R68" s="143"/>
      <c r="S68" s="143"/>
      <c r="T68" s="143"/>
      <c r="U68" s="143"/>
      <c r="V68" s="143"/>
      <c r="W68" s="143"/>
      <c r="X68" s="143"/>
      <c r="Y68" s="143"/>
      <c r="Z68" s="143"/>
      <c r="AA68" s="143"/>
      <c r="AB68" s="143"/>
      <c r="AC68" s="143"/>
      <c r="AD68" s="143"/>
    </row>
    <row r="69" spans="1:30" ht="19" x14ac:dyDescent="0.5">
      <c r="A69" s="143"/>
      <c r="B69" s="390"/>
      <c r="C69" s="150"/>
      <c r="D69" s="150"/>
      <c r="E69" s="150"/>
      <c r="F69" s="150"/>
      <c r="G69" s="150"/>
      <c r="H69" s="150"/>
      <c r="I69" s="150"/>
      <c r="J69" s="143"/>
      <c r="K69" s="143"/>
      <c r="L69" s="143"/>
      <c r="M69" s="143"/>
      <c r="N69" s="143"/>
      <c r="O69" s="143"/>
      <c r="P69" s="143"/>
      <c r="Q69" s="143"/>
      <c r="R69" s="143"/>
      <c r="S69" s="143"/>
      <c r="T69" s="143"/>
      <c r="U69" s="143"/>
      <c r="V69" s="143"/>
      <c r="W69" s="143"/>
      <c r="X69" s="143"/>
      <c r="Y69" s="143"/>
      <c r="Z69" s="143"/>
      <c r="AA69" s="143"/>
      <c r="AB69" s="143"/>
      <c r="AC69" s="143"/>
      <c r="AD69" s="143"/>
    </row>
    <row r="70" spans="1:30" ht="19" x14ac:dyDescent="0.5">
      <c r="A70" s="143"/>
      <c r="B70" s="390"/>
      <c r="C70" s="150"/>
      <c r="D70" s="150"/>
      <c r="E70" s="150"/>
      <c r="F70" s="150"/>
      <c r="G70" s="150"/>
      <c r="H70" s="150"/>
      <c r="I70" s="150"/>
      <c r="J70" s="143"/>
      <c r="K70" s="143"/>
      <c r="L70" s="143"/>
      <c r="M70" s="143"/>
      <c r="N70" s="143"/>
      <c r="O70" s="143"/>
      <c r="P70" s="143"/>
      <c r="Q70" s="143"/>
      <c r="R70" s="143"/>
      <c r="S70" s="143"/>
      <c r="T70" s="143"/>
      <c r="U70" s="143"/>
      <c r="V70" s="143"/>
      <c r="W70" s="143"/>
      <c r="X70" s="143"/>
      <c r="Y70" s="143"/>
      <c r="Z70" s="143"/>
      <c r="AA70" s="143"/>
      <c r="AB70" s="143"/>
      <c r="AC70" s="143"/>
      <c r="AD70" s="143"/>
    </row>
    <row r="71" spans="1:30" ht="2.25" customHeight="1" x14ac:dyDescent="0.5">
      <c r="A71" s="143"/>
      <c r="B71" s="390"/>
      <c r="C71" s="150"/>
      <c r="D71" s="150"/>
      <c r="E71" s="150"/>
      <c r="F71" s="150"/>
      <c r="G71" s="150"/>
      <c r="H71" s="150"/>
      <c r="I71" s="150"/>
      <c r="J71" s="143"/>
      <c r="K71" s="143"/>
      <c r="L71" s="143"/>
      <c r="M71" s="143"/>
      <c r="N71" s="143"/>
      <c r="O71" s="143"/>
      <c r="P71" s="143"/>
      <c r="Q71" s="143"/>
      <c r="R71" s="143"/>
      <c r="S71" s="143"/>
      <c r="T71" s="143"/>
      <c r="U71" s="143"/>
      <c r="V71" s="143"/>
      <c r="W71" s="143"/>
      <c r="X71" s="143"/>
      <c r="Y71" s="143"/>
      <c r="Z71" s="143"/>
      <c r="AA71" s="143"/>
      <c r="AB71" s="143"/>
      <c r="AC71" s="143"/>
      <c r="AD71" s="143"/>
    </row>
    <row r="72" spans="1:30" ht="19" x14ac:dyDescent="0.5">
      <c r="A72" s="143"/>
      <c r="B72" s="390"/>
      <c r="C72" s="150"/>
      <c r="D72" s="150"/>
      <c r="E72" s="150"/>
      <c r="F72" s="150"/>
      <c r="G72" s="150"/>
      <c r="H72" s="150"/>
      <c r="I72" s="150"/>
      <c r="J72" s="143"/>
      <c r="K72" s="143"/>
      <c r="L72" s="143"/>
      <c r="M72" s="143"/>
      <c r="N72" s="143"/>
      <c r="O72" s="143"/>
      <c r="P72" s="143"/>
      <c r="Q72" s="143"/>
      <c r="R72" s="143"/>
      <c r="S72" s="143"/>
      <c r="T72" s="143"/>
      <c r="U72" s="143"/>
      <c r="V72" s="143"/>
      <c r="W72" s="143"/>
      <c r="X72" s="143"/>
      <c r="Y72" s="143"/>
      <c r="Z72" s="143"/>
      <c r="AA72" s="143"/>
      <c r="AB72" s="143"/>
      <c r="AC72" s="143"/>
      <c r="AD72" s="143"/>
    </row>
    <row r="73" spans="1:30" ht="19" x14ac:dyDescent="0.5">
      <c r="A73" s="143"/>
      <c r="B73" s="390"/>
      <c r="C73" s="150"/>
      <c r="D73" s="150"/>
      <c r="E73" s="150"/>
      <c r="F73" s="150"/>
      <c r="G73" s="150"/>
      <c r="H73" s="150"/>
      <c r="I73" s="150"/>
      <c r="J73" s="143"/>
      <c r="K73" s="143"/>
      <c r="L73" s="143"/>
      <c r="M73" s="143"/>
      <c r="N73" s="143"/>
      <c r="O73" s="143"/>
      <c r="P73" s="143"/>
      <c r="Q73" s="143"/>
      <c r="R73" s="143"/>
      <c r="S73" s="143"/>
      <c r="T73" s="143"/>
      <c r="U73" s="143"/>
      <c r="V73" s="143"/>
      <c r="W73" s="143"/>
      <c r="X73" s="143"/>
      <c r="Y73" s="143"/>
      <c r="Z73" s="143"/>
      <c r="AA73" s="143"/>
      <c r="AB73" s="143"/>
      <c r="AC73" s="143"/>
      <c r="AD73" s="143"/>
    </row>
    <row r="74" spans="1:30" ht="19" x14ac:dyDescent="0.5">
      <c r="A74" s="143"/>
      <c r="B74" s="390"/>
      <c r="C74" s="150"/>
      <c r="D74" s="150"/>
      <c r="E74" s="150"/>
      <c r="F74" s="150"/>
      <c r="G74" s="150"/>
      <c r="H74" s="150"/>
      <c r="I74" s="150"/>
      <c r="J74" s="143"/>
      <c r="K74" s="143"/>
      <c r="L74" s="143"/>
      <c r="M74" s="143"/>
      <c r="N74" s="143"/>
      <c r="O74" s="143"/>
      <c r="P74" s="143"/>
      <c r="Q74" s="143"/>
      <c r="R74" s="143"/>
      <c r="S74" s="143"/>
      <c r="T74" s="143"/>
      <c r="U74" s="143"/>
      <c r="V74" s="143"/>
      <c r="W74" s="143"/>
      <c r="X74" s="143"/>
      <c r="Y74" s="143"/>
      <c r="Z74" s="143"/>
      <c r="AA74" s="143"/>
      <c r="AB74" s="143"/>
      <c r="AC74" s="143"/>
      <c r="AD74" s="143"/>
    </row>
    <row r="75" spans="1:30" ht="19" x14ac:dyDescent="0.5">
      <c r="A75" s="143"/>
      <c r="B75" s="390"/>
      <c r="C75" s="150"/>
      <c r="D75" s="150"/>
      <c r="E75" s="150"/>
      <c r="F75" s="150"/>
      <c r="G75" s="150"/>
      <c r="H75" s="150"/>
      <c r="I75" s="150"/>
      <c r="J75" s="143"/>
      <c r="K75" s="143"/>
      <c r="L75" s="143"/>
      <c r="M75" s="143"/>
      <c r="N75" s="143"/>
      <c r="O75" s="143"/>
      <c r="P75" s="143"/>
      <c r="Q75" s="143"/>
      <c r="R75" s="143"/>
      <c r="S75" s="143"/>
      <c r="T75" s="143"/>
      <c r="U75" s="143"/>
      <c r="V75" s="143"/>
      <c r="W75" s="143"/>
      <c r="X75" s="143"/>
      <c r="Y75" s="143"/>
      <c r="Z75" s="143"/>
      <c r="AA75" s="143"/>
      <c r="AB75" s="143"/>
      <c r="AC75" s="143"/>
      <c r="AD75" s="143"/>
    </row>
    <row r="76" spans="1:30" ht="19" x14ac:dyDescent="0.5">
      <c r="A76" s="143"/>
      <c r="B76" s="390"/>
      <c r="C76" s="150"/>
      <c r="D76" s="150"/>
      <c r="E76" s="150"/>
      <c r="F76" s="150"/>
      <c r="G76" s="150"/>
      <c r="H76" s="150"/>
      <c r="I76" s="150"/>
      <c r="J76" s="143"/>
      <c r="K76" s="143"/>
      <c r="L76" s="143"/>
      <c r="M76" s="143"/>
      <c r="N76" s="143"/>
      <c r="O76" s="143"/>
      <c r="P76" s="143"/>
      <c r="Q76" s="143"/>
      <c r="R76" s="143"/>
      <c r="S76" s="143"/>
      <c r="T76" s="143"/>
      <c r="U76" s="143"/>
      <c r="V76" s="143"/>
      <c r="W76" s="143"/>
      <c r="X76" s="143"/>
      <c r="Y76" s="143"/>
      <c r="Z76" s="143"/>
      <c r="AA76" s="143"/>
      <c r="AB76" s="143"/>
      <c r="AC76" s="143"/>
      <c r="AD76" s="143"/>
    </row>
    <row r="77" spans="1:30" ht="19" x14ac:dyDescent="0.5">
      <c r="A77" s="143"/>
      <c r="B77" s="390"/>
      <c r="C77" s="150"/>
      <c r="D77" s="150"/>
      <c r="E77" s="150"/>
      <c r="F77" s="150"/>
      <c r="G77" s="150"/>
      <c r="H77" s="150"/>
      <c r="I77" s="150"/>
      <c r="J77" s="143"/>
      <c r="K77" s="143"/>
      <c r="L77" s="143"/>
      <c r="M77" s="143"/>
      <c r="N77" s="143"/>
      <c r="O77" s="143"/>
      <c r="P77" s="143"/>
      <c r="Q77" s="143"/>
      <c r="R77" s="143"/>
      <c r="S77" s="143"/>
      <c r="T77" s="143"/>
      <c r="U77" s="143"/>
      <c r="V77" s="143"/>
      <c r="W77" s="143"/>
      <c r="X77" s="143"/>
      <c r="Y77" s="143"/>
      <c r="Z77" s="143"/>
      <c r="AA77" s="143"/>
      <c r="AB77" s="143"/>
      <c r="AC77" s="143"/>
      <c r="AD77" s="143"/>
    </row>
    <row r="78" spans="1:30" ht="19" x14ac:dyDescent="0.5">
      <c r="A78" s="143"/>
      <c r="B78" s="390"/>
      <c r="C78" s="150"/>
      <c r="D78" s="150"/>
      <c r="E78" s="150"/>
      <c r="F78" s="150"/>
      <c r="G78" s="150"/>
      <c r="H78" s="150"/>
      <c r="I78" s="150"/>
      <c r="J78" s="143"/>
      <c r="K78" s="143"/>
      <c r="L78" s="143"/>
      <c r="M78" s="143"/>
      <c r="N78" s="143"/>
      <c r="O78" s="143"/>
      <c r="P78" s="143"/>
      <c r="Q78" s="143"/>
      <c r="R78" s="143"/>
      <c r="S78" s="143"/>
      <c r="T78" s="143"/>
      <c r="U78" s="143"/>
      <c r="V78" s="143"/>
      <c r="W78" s="143"/>
      <c r="X78" s="143"/>
      <c r="Y78" s="143"/>
      <c r="Z78" s="143"/>
      <c r="AA78" s="143"/>
      <c r="AB78" s="143"/>
      <c r="AC78" s="143"/>
      <c r="AD78" s="143"/>
    </row>
    <row r="79" spans="1:30" ht="19" x14ac:dyDescent="0.5">
      <c r="A79" s="143"/>
      <c r="B79" s="390"/>
      <c r="C79" s="150"/>
      <c r="D79" s="150"/>
      <c r="E79" s="150"/>
      <c r="F79" s="150"/>
      <c r="G79" s="150"/>
      <c r="H79" s="150"/>
      <c r="I79" s="150"/>
      <c r="J79" s="143"/>
      <c r="K79" s="143"/>
      <c r="L79" s="143"/>
      <c r="M79" s="143"/>
      <c r="N79" s="143"/>
      <c r="O79" s="143"/>
      <c r="P79" s="143"/>
      <c r="Q79" s="143"/>
      <c r="R79" s="143"/>
      <c r="S79" s="143"/>
      <c r="T79" s="143"/>
      <c r="U79" s="143"/>
      <c r="V79" s="143"/>
      <c r="W79" s="143"/>
      <c r="X79" s="143"/>
      <c r="Y79" s="143"/>
      <c r="Z79" s="143"/>
      <c r="AA79" s="143"/>
      <c r="AB79" s="143"/>
      <c r="AC79" s="143"/>
      <c r="AD79" s="143"/>
    </row>
    <row r="80" spans="1:30" ht="19" x14ac:dyDescent="0.5">
      <c r="A80" s="143"/>
      <c r="B80" s="390"/>
      <c r="C80" s="150"/>
      <c r="D80" s="150"/>
      <c r="E80" s="150"/>
      <c r="F80" s="150"/>
      <c r="G80" s="150"/>
      <c r="H80" s="150"/>
      <c r="I80" s="150"/>
      <c r="J80" s="143"/>
      <c r="K80" s="143"/>
      <c r="L80" s="143"/>
      <c r="M80" s="143"/>
      <c r="N80" s="143"/>
      <c r="O80" s="143"/>
      <c r="P80" s="143"/>
      <c r="Q80" s="143"/>
      <c r="R80" s="143"/>
      <c r="S80" s="143"/>
      <c r="T80" s="143"/>
      <c r="U80" s="143"/>
      <c r="V80" s="143"/>
      <c r="W80" s="143"/>
      <c r="X80" s="143"/>
      <c r="Y80" s="143"/>
      <c r="Z80" s="143"/>
      <c r="AA80" s="143"/>
      <c r="AB80" s="143"/>
      <c r="AC80" s="143"/>
      <c r="AD80" s="143"/>
    </row>
    <row r="81" spans="1:30" ht="19" x14ac:dyDescent="0.5">
      <c r="A81" s="143"/>
      <c r="B81" s="390"/>
      <c r="C81" s="150"/>
      <c r="D81" s="150"/>
      <c r="E81" s="150"/>
      <c r="F81" s="150"/>
      <c r="G81" s="150"/>
      <c r="H81" s="150"/>
      <c r="I81" s="150"/>
      <c r="J81" s="143"/>
      <c r="K81" s="143"/>
      <c r="L81" s="143"/>
      <c r="M81" s="143"/>
      <c r="N81" s="143"/>
      <c r="O81" s="143"/>
      <c r="P81" s="143"/>
      <c r="Q81" s="143"/>
      <c r="R81" s="143"/>
      <c r="S81" s="143"/>
      <c r="T81" s="143"/>
      <c r="U81" s="143"/>
      <c r="V81" s="143"/>
      <c r="W81" s="143"/>
      <c r="X81" s="143"/>
      <c r="Y81" s="143"/>
      <c r="Z81" s="143"/>
      <c r="AA81" s="143"/>
      <c r="AB81" s="143"/>
      <c r="AC81" s="143"/>
      <c r="AD81" s="143"/>
    </row>
    <row r="82" spans="1:30" ht="19" x14ac:dyDescent="0.5">
      <c r="A82" s="143"/>
      <c r="B82" s="390"/>
      <c r="C82" s="150"/>
      <c r="D82" s="150"/>
      <c r="E82" s="150"/>
      <c r="F82" s="150"/>
      <c r="G82" s="150"/>
      <c r="H82" s="150"/>
      <c r="I82" s="150"/>
      <c r="J82" s="143"/>
      <c r="K82" s="143"/>
      <c r="L82" s="143"/>
      <c r="M82" s="143"/>
      <c r="N82" s="143"/>
      <c r="O82" s="143"/>
      <c r="P82" s="143"/>
      <c r="Q82" s="143"/>
      <c r="R82" s="143"/>
      <c r="S82" s="143"/>
      <c r="T82" s="143"/>
      <c r="U82" s="143"/>
      <c r="V82" s="143"/>
      <c r="W82" s="143"/>
      <c r="X82" s="143"/>
      <c r="Y82" s="143"/>
      <c r="Z82" s="143"/>
      <c r="AA82" s="143"/>
      <c r="AB82" s="143"/>
      <c r="AC82" s="143"/>
      <c r="AD82" s="143"/>
    </row>
    <row r="83" spans="1:30" ht="19" x14ac:dyDescent="0.5">
      <c r="A83" s="143"/>
      <c r="B83" s="390"/>
      <c r="C83" s="150"/>
      <c r="D83" s="150"/>
      <c r="E83" s="150"/>
      <c r="F83" s="150"/>
      <c r="G83" s="150"/>
      <c r="H83" s="150"/>
      <c r="I83" s="150"/>
      <c r="J83" s="143"/>
      <c r="K83" s="143"/>
      <c r="L83" s="143"/>
      <c r="M83" s="143"/>
      <c r="N83" s="143"/>
      <c r="O83" s="143"/>
      <c r="P83" s="143"/>
      <c r="Q83" s="143"/>
      <c r="R83" s="143"/>
      <c r="S83" s="143"/>
      <c r="T83" s="143"/>
      <c r="U83" s="143"/>
      <c r="V83" s="143"/>
      <c r="W83" s="143"/>
      <c r="X83" s="143"/>
      <c r="Y83" s="143"/>
      <c r="Z83" s="143"/>
      <c r="AA83" s="143"/>
      <c r="AB83" s="143"/>
      <c r="AC83" s="143"/>
      <c r="AD83" s="143"/>
    </row>
    <row r="84" spans="1:30" ht="19" x14ac:dyDescent="0.5">
      <c r="A84" s="143"/>
      <c r="B84" s="390"/>
      <c r="C84" s="150"/>
      <c r="D84" s="150"/>
      <c r="E84" s="150"/>
      <c r="F84" s="150"/>
      <c r="G84" s="150"/>
      <c r="H84" s="150"/>
      <c r="I84" s="150"/>
      <c r="J84" s="143"/>
      <c r="K84" s="143"/>
      <c r="L84" s="143"/>
      <c r="M84" s="143"/>
      <c r="N84" s="143"/>
      <c r="O84" s="143"/>
      <c r="P84" s="143"/>
      <c r="Q84" s="143"/>
      <c r="R84" s="143"/>
      <c r="S84" s="143"/>
      <c r="T84" s="143"/>
      <c r="U84" s="143"/>
      <c r="V84" s="143"/>
      <c r="W84" s="143"/>
      <c r="X84" s="143"/>
      <c r="Y84" s="143"/>
      <c r="Z84" s="143"/>
      <c r="AA84" s="143"/>
      <c r="AB84" s="143"/>
      <c r="AC84" s="143"/>
      <c r="AD84" s="143"/>
    </row>
    <row r="85" spans="1:30" ht="19" x14ac:dyDescent="0.5">
      <c r="A85" s="143"/>
      <c r="B85" s="390"/>
      <c r="C85" s="150"/>
      <c r="D85" s="150"/>
      <c r="E85" s="150"/>
      <c r="F85" s="150"/>
      <c r="G85" s="150"/>
      <c r="H85" s="150"/>
      <c r="I85" s="150"/>
      <c r="J85" s="143"/>
      <c r="K85" s="143"/>
      <c r="L85" s="143"/>
      <c r="M85" s="143"/>
      <c r="N85" s="143"/>
      <c r="O85" s="143"/>
      <c r="P85" s="143"/>
      <c r="Q85" s="143"/>
      <c r="R85" s="143"/>
      <c r="S85" s="143"/>
      <c r="T85" s="143"/>
      <c r="U85" s="143"/>
      <c r="V85" s="143"/>
      <c r="W85" s="143"/>
      <c r="X85" s="143"/>
      <c r="Y85" s="143"/>
      <c r="Z85" s="143"/>
      <c r="AA85" s="143"/>
      <c r="AB85" s="143"/>
      <c r="AC85" s="143"/>
      <c r="AD85" s="143"/>
    </row>
    <row r="86" spans="1:30" ht="19" x14ac:dyDescent="0.5">
      <c r="A86" s="143"/>
      <c r="B86" s="390"/>
      <c r="C86" s="150"/>
      <c r="D86" s="150"/>
      <c r="E86" s="150"/>
      <c r="F86" s="150"/>
      <c r="G86" s="150"/>
      <c r="H86" s="150"/>
      <c r="I86" s="150"/>
      <c r="J86" s="143"/>
      <c r="K86" s="143"/>
      <c r="L86" s="143"/>
      <c r="M86" s="143"/>
      <c r="N86" s="143"/>
      <c r="O86" s="143"/>
      <c r="P86" s="143"/>
      <c r="Q86" s="143"/>
      <c r="R86" s="143"/>
      <c r="S86" s="143"/>
      <c r="T86" s="143"/>
      <c r="U86" s="143"/>
      <c r="V86" s="143"/>
      <c r="W86" s="143"/>
      <c r="X86" s="143"/>
      <c r="Y86" s="143"/>
      <c r="Z86" s="143"/>
      <c r="AA86" s="143"/>
      <c r="AB86" s="143"/>
      <c r="AC86" s="143"/>
      <c r="AD86" s="143"/>
    </row>
    <row r="87" spans="1:30" ht="19" x14ac:dyDescent="0.5">
      <c r="A87" s="143"/>
      <c r="B87" s="390"/>
      <c r="C87" s="150"/>
      <c r="D87" s="150"/>
      <c r="E87" s="150"/>
      <c r="F87" s="150"/>
      <c r="G87" s="150"/>
      <c r="H87" s="150"/>
      <c r="I87" s="150"/>
      <c r="J87" s="143"/>
      <c r="K87" s="143"/>
      <c r="L87" s="143"/>
      <c r="M87" s="143"/>
      <c r="N87" s="143"/>
      <c r="O87" s="143"/>
      <c r="P87" s="143"/>
      <c r="Q87" s="143"/>
      <c r="R87" s="143"/>
      <c r="S87" s="143"/>
      <c r="T87" s="143"/>
      <c r="U87" s="143"/>
      <c r="V87" s="143"/>
      <c r="W87" s="143"/>
      <c r="X87" s="143"/>
      <c r="Y87" s="143"/>
      <c r="Z87" s="143"/>
      <c r="AA87" s="143"/>
      <c r="AB87" s="143"/>
      <c r="AC87" s="143"/>
      <c r="AD87" s="143"/>
    </row>
    <row r="88" spans="1:30" x14ac:dyDescent="0.3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row>
    <row r="89" spans="1:30" x14ac:dyDescent="0.3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row>
    <row r="90" spans="1:30" x14ac:dyDescent="0.3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row>
    <row r="91" spans="1:30" x14ac:dyDescent="0.3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row>
    <row r="92" spans="1:30" x14ac:dyDescent="0.3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row>
    <row r="93" spans="1:30" x14ac:dyDescent="0.3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row>
    <row r="94" spans="1:30" x14ac:dyDescent="0.3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row>
    <row r="95" spans="1:30" x14ac:dyDescent="0.3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row>
    <row r="96" spans="1:30" x14ac:dyDescent="0.3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row>
    <row r="97" spans="1:30" x14ac:dyDescent="0.3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row>
    <row r="98" spans="1:30" x14ac:dyDescent="0.3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row>
    <row r="99" spans="1:30" x14ac:dyDescent="0.3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row>
    <row r="100" spans="1:30" x14ac:dyDescent="0.3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row>
    <row r="101" spans="1:30" x14ac:dyDescent="0.3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row>
    <row r="102" spans="1:30" x14ac:dyDescent="0.3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row>
    <row r="103" spans="1:30" x14ac:dyDescent="0.3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row>
    <row r="104" spans="1:30" x14ac:dyDescent="0.3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row>
    <row r="105" spans="1:30" x14ac:dyDescent="0.3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row>
    <row r="106" spans="1:30" x14ac:dyDescent="0.3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row>
    <row r="107" spans="1:30" x14ac:dyDescent="0.3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row>
    <row r="108" spans="1:30" x14ac:dyDescent="0.3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row>
    <row r="109" spans="1:30" x14ac:dyDescent="0.3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row>
    <row r="110" spans="1:30" x14ac:dyDescent="0.3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row>
    <row r="111" spans="1:30" x14ac:dyDescent="0.3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row>
    <row r="112" spans="1:30" x14ac:dyDescent="0.3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row>
    <row r="113" spans="1:30" x14ac:dyDescent="0.3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row>
    <row r="114" spans="1:30" x14ac:dyDescent="0.3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row>
    <row r="115" spans="1:30" x14ac:dyDescent="0.3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row>
    <row r="116" spans="1:30" x14ac:dyDescent="0.3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row>
  </sheetData>
  <sheetProtection algorithmName="SHA-512" hashValue="HNwvVsbcXhpcd52J6S25ayXLSU7klebtEsvTOJvV+GQJwEsy708kiBfWA+pIu0666/f2WzWH2zfBpMXOC38hqg==" saltValue="pt1y1U2STQZGHRwymN2Ipg==" spinCount="100000" sheet="1" objects="1" scenarios="1"/>
  <mergeCells count="1">
    <mergeCell ref="D5:E5"/>
  </mergeCells>
  <pageMargins left="0.70866141732283472" right="0.70866141732283472" top="0.43" bottom="0.45" header="0.31496062992125984" footer="0.31496062992125984"/>
  <pageSetup paperSize="9" scale="4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0F5B5-8DED-4428-888D-F62CE9888EFC}">
  <sheetPr codeName="Blad5">
    <pageSetUpPr fitToPage="1"/>
  </sheetPr>
  <dimension ref="A1:BM143"/>
  <sheetViews>
    <sheetView zoomScale="80" zoomScaleNormal="80" workbookViewId="0">
      <selection activeCell="H13" sqref="H13"/>
    </sheetView>
  </sheetViews>
  <sheetFormatPr defaultColWidth="8.7265625" defaultRowHeight="14.5" x14ac:dyDescent="0.35"/>
  <cols>
    <col min="1" max="1" width="1.453125" style="144" customWidth="1"/>
    <col min="2" max="3" width="15.7265625" style="144" customWidth="1"/>
    <col min="4" max="4" width="12.81640625" style="144" customWidth="1"/>
    <col min="5" max="5" width="11.7265625" style="144" customWidth="1"/>
    <col min="6" max="6" width="13" style="144" customWidth="1"/>
    <col min="7" max="7" width="13.7265625" style="144" customWidth="1"/>
    <col min="8" max="8" width="14" style="144" customWidth="1"/>
    <col min="9" max="9" width="14.54296875" style="144" customWidth="1"/>
    <col min="10" max="11" width="14" style="144" customWidth="1"/>
    <col min="12" max="12" width="9.453125" style="704" customWidth="1"/>
    <col min="13" max="13" width="14.26953125" style="144" customWidth="1"/>
    <col min="14" max="14" width="13.7265625" style="144" customWidth="1"/>
    <col min="15" max="16" width="14.26953125" style="144" customWidth="1"/>
    <col min="17" max="17" width="0.81640625" style="579" customWidth="1"/>
    <col min="18" max="18" width="15.7265625" style="144" customWidth="1"/>
    <col min="19" max="19" width="14.26953125" style="144" customWidth="1"/>
    <col min="20" max="20" width="17" style="144" customWidth="1"/>
    <col min="21" max="21" width="14.453125" style="144" customWidth="1"/>
    <col min="22" max="22" width="14.26953125" style="144" customWidth="1"/>
    <col min="23" max="23" width="20" style="144" customWidth="1"/>
    <col min="24" max="16384" width="8.7265625" style="144"/>
  </cols>
  <sheetData>
    <row r="1" spans="1:65" ht="13.5" customHeight="1" x14ac:dyDescent="0.35">
      <c r="A1" s="143"/>
      <c r="B1" s="143"/>
      <c r="C1" s="143"/>
      <c r="D1" s="143"/>
      <c r="E1" s="143"/>
      <c r="F1" s="143"/>
      <c r="G1" s="143"/>
      <c r="H1" s="143"/>
      <c r="I1" s="143"/>
      <c r="J1" s="143"/>
      <c r="K1" s="143"/>
      <c r="L1" s="455"/>
      <c r="M1" s="143"/>
      <c r="N1" s="143"/>
      <c r="O1" s="143"/>
      <c r="P1" s="143"/>
      <c r="Q1" s="224"/>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row>
    <row r="2" spans="1:65" ht="12" customHeight="1" x14ac:dyDescent="0.4">
      <c r="A2" s="143"/>
      <c r="B2" s="143"/>
      <c r="C2" s="143"/>
      <c r="D2" s="143"/>
      <c r="E2" s="143"/>
      <c r="F2" s="143"/>
      <c r="G2" s="143"/>
      <c r="H2" s="143"/>
      <c r="I2" s="143"/>
      <c r="J2" s="143"/>
      <c r="K2" s="143"/>
      <c r="L2" s="455"/>
      <c r="M2" s="143"/>
      <c r="N2" s="147" t="s">
        <v>282</v>
      </c>
      <c r="O2" s="143"/>
      <c r="P2" s="143"/>
      <c r="Q2" s="224"/>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row>
    <row r="3" spans="1:65" ht="23.25" customHeight="1" x14ac:dyDescent="0.4">
      <c r="A3" s="143"/>
      <c r="B3" s="143"/>
      <c r="C3" s="143"/>
      <c r="D3" s="203" t="s">
        <v>254</v>
      </c>
      <c r="E3" s="143"/>
      <c r="F3" s="143"/>
      <c r="G3" s="143"/>
      <c r="H3" s="143"/>
      <c r="I3" s="143"/>
      <c r="J3" s="143"/>
      <c r="K3" s="459" t="s">
        <v>302</v>
      </c>
      <c r="L3" s="695"/>
      <c r="M3" s="143"/>
      <c r="N3" s="809"/>
      <c r="O3" s="810"/>
      <c r="P3" s="810"/>
      <c r="Q3" s="810"/>
      <c r="R3" s="810"/>
      <c r="S3" s="811"/>
      <c r="T3" s="249"/>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row>
    <row r="4" spans="1:65" ht="3" customHeight="1" x14ac:dyDescent="0.4">
      <c r="A4" s="143"/>
      <c r="B4" s="143"/>
      <c r="C4" s="147"/>
      <c r="D4" s="147"/>
      <c r="E4" s="147"/>
      <c r="F4" s="147"/>
      <c r="G4" s="147"/>
      <c r="H4" s="147"/>
      <c r="I4" s="147"/>
      <c r="J4" s="147"/>
      <c r="K4" s="147"/>
      <c r="L4" s="696"/>
      <c r="M4" s="143"/>
      <c r="N4" s="812"/>
      <c r="O4" s="813"/>
      <c r="P4" s="813"/>
      <c r="Q4" s="813"/>
      <c r="R4" s="813"/>
      <c r="S4" s="814"/>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row>
    <row r="5" spans="1:65" ht="15" x14ac:dyDescent="0.4">
      <c r="A5" s="143"/>
      <c r="B5" s="143"/>
      <c r="C5" s="148" t="s">
        <v>43</v>
      </c>
      <c r="D5" s="808" t="str">
        <f>IF('Basdata &amp; Resultat'!C6,'Basdata &amp; Resultat'!C6,"")</f>
        <v/>
      </c>
      <c r="E5" s="808"/>
      <c r="F5" s="808"/>
      <c r="G5" s="808"/>
      <c r="H5" s="808"/>
      <c r="I5" s="808"/>
      <c r="J5" s="143"/>
      <c r="K5" s="148" t="s">
        <v>187</v>
      </c>
      <c r="L5" s="697"/>
      <c r="M5" s="143"/>
      <c r="N5" s="812"/>
      <c r="O5" s="813"/>
      <c r="P5" s="813"/>
      <c r="Q5" s="813"/>
      <c r="R5" s="813"/>
      <c r="S5" s="814"/>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row>
    <row r="6" spans="1:65" ht="3" customHeight="1" x14ac:dyDescent="0.4">
      <c r="A6" s="143"/>
      <c r="B6" s="143"/>
      <c r="C6" s="147"/>
      <c r="D6" s="147"/>
      <c r="E6" s="147"/>
      <c r="F6" s="147"/>
      <c r="G6" s="147"/>
      <c r="H6" s="147"/>
      <c r="I6" s="147"/>
      <c r="J6" s="147"/>
      <c r="K6" s="147"/>
      <c r="L6" s="696"/>
      <c r="M6" s="143"/>
      <c r="N6" s="812"/>
      <c r="O6" s="813"/>
      <c r="P6" s="813"/>
      <c r="Q6" s="813"/>
      <c r="R6" s="813"/>
      <c r="S6" s="814"/>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row>
    <row r="7" spans="1:65" ht="15" x14ac:dyDescent="0.4">
      <c r="A7" s="143"/>
      <c r="B7" s="143"/>
      <c r="C7" s="148" t="s">
        <v>49</v>
      </c>
      <c r="D7" s="70"/>
      <c r="E7" s="392"/>
      <c r="F7" s="143"/>
      <c r="G7" s="143"/>
      <c r="H7" s="147"/>
      <c r="I7" s="147"/>
      <c r="J7" s="147"/>
      <c r="K7" s="148" t="s">
        <v>188</v>
      </c>
      <c r="L7" s="698"/>
      <c r="M7" s="143"/>
      <c r="N7" s="815"/>
      <c r="O7" s="816"/>
      <c r="P7" s="816"/>
      <c r="Q7" s="816"/>
      <c r="R7" s="816"/>
      <c r="S7" s="81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row>
    <row r="8" spans="1:65" ht="15.75" customHeight="1" thickBot="1" x14ac:dyDescent="0.45">
      <c r="A8" s="143"/>
      <c r="B8" s="143"/>
      <c r="C8" s="249"/>
      <c r="D8" s="20"/>
      <c r="E8" s="20"/>
      <c r="F8" s="20"/>
      <c r="G8" s="20"/>
      <c r="H8" s="147"/>
      <c r="I8" s="150"/>
      <c r="J8" s="150"/>
      <c r="K8" s="147"/>
      <c r="L8" s="696"/>
      <c r="M8" s="143"/>
      <c r="N8" s="147"/>
      <c r="O8" s="147"/>
      <c r="P8" s="147"/>
      <c r="Q8" s="20"/>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row>
    <row r="9" spans="1:65" ht="15.75" customHeight="1" thickBot="1" x14ac:dyDescent="0.45">
      <c r="A9" s="143"/>
      <c r="B9" s="393" t="s">
        <v>108</v>
      </c>
      <c r="C9" s="55"/>
      <c r="D9" s="55"/>
      <c r="E9" s="55"/>
      <c r="F9" s="394" t="s">
        <v>169</v>
      </c>
      <c r="G9" s="55"/>
      <c r="H9" s="395"/>
      <c r="I9" s="395"/>
      <c r="J9" s="395"/>
      <c r="K9" s="395"/>
      <c r="L9" s="699"/>
      <c r="M9" s="395"/>
      <c r="N9" s="395"/>
      <c r="O9" s="119"/>
      <c r="P9" s="396"/>
      <c r="Q9" s="136"/>
      <c r="R9" s="580">
        <f>C9</f>
        <v>0</v>
      </c>
      <c r="S9" s="395"/>
      <c r="T9" s="395"/>
      <c r="U9" s="397">
        <f>IF(O9&gt;0,O9,)</f>
        <v>0</v>
      </c>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row>
    <row r="10" spans="1:65" ht="76.5" customHeight="1" x14ac:dyDescent="0.35">
      <c r="A10" s="143"/>
      <c r="B10" s="398"/>
      <c r="C10" s="399" t="s">
        <v>241</v>
      </c>
      <c r="D10" s="399" t="s">
        <v>298</v>
      </c>
      <c r="E10" s="399" t="s">
        <v>235</v>
      </c>
      <c r="F10" s="399" t="s">
        <v>112</v>
      </c>
      <c r="G10" s="399" t="s">
        <v>170</v>
      </c>
      <c r="H10" s="399" t="s">
        <v>199</v>
      </c>
      <c r="I10" s="399" t="s">
        <v>300</v>
      </c>
      <c r="J10" s="400" t="s">
        <v>299</v>
      </c>
      <c r="K10" s="399" t="s">
        <v>200</v>
      </c>
      <c r="L10" s="700" t="s">
        <v>201</v>
      </c>
      <c r="M10" s="399" t="s">
        <v>242</v>
      </c>
      <c r="N10" s="399" t="s">
        <v>243</v>
      </c>
      <c r="O10" s="401" t="s">
        <v>213</v>
      </c>
      <c r="P10" s="402" t="s">
        <v>2</v>
      </c>
      <c r="Q10" s="535"/>
      <c r="R10" s="581" t="str">
        <f>C10</f>
        <v>Köpt fjärrvärme eller bränslen för värme, tappvarmvatten och VVC</v>
      </c>
      <c r="S10" s="399" t="str">
        <f>H10</f>
        <v>Uppmätt uppvärmning</v>
      </c>
      <c r="T10" s="399" t="str">
        <f>M10</f>
        <v>Normalårs-korrigerad uppvärmning (exkl VVC)</v>
      </c>
      <c r="U10" s="403" t="str">
        <f>O10</f>
        <v>Solvärme till uppvärmning</v>
      </c>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row>
    <row r="11" spans="1:65" ht="19" thickBot="1" x14ac:dyDescent="0.55000000000000004">
      <c r="A11" s="143"/>
      <c r="B11" s="404" t="s">
        <v>269</v>
      </c>
      <c r="C11" s="405" t="s">
        <v>50</v>
      </c>
      <c r="D11" s="405" t="s">
        <v>50</v>
      </c>
      <c r="E11" s="405" t="s">
        <v>50</v>
      </c>
      <c r="F11" s="405" t="s">
        <v>50</v>
      </c>
      <c r="G11" s="405" t="s">
        <v>50</v>
      </c>
      <c r="H11" s="405" t="s">
        <v>50</v>
      </c>
      <c r="I11" s="405" t="s">
        <v>50</v>
      </c>
      <c r="J11" s="405" t="s">
        <v>50</v>
      </c>
      <c r="K11" s="405" t="s">
        <v>50</v>
      </c>
      <c r="L11" s="701"/>
      <c r="M11" s="405" t="s">
        <v>50</v>
      </c>
      <c r="N11" s="405" t="s">
        <v>50</v>
      </c>
      <c r="O11" s="406" t="s">
        <v>50</v>
      </c>
      <c r="P11" s="407"/>
      <c r="Q11" s="576"/>
      <c r="R11" s="162" t="s">
        <v>82</v>
      </c>
      <c r="S11" s="405" t="s">
        <v>82</v>
      </c>
      <c r="T11" s="405" t="s">
        <v>82</v>
      </c>
      <c r="U11" s="161" t="s">
        <v>82</v>
      </c>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row>
    <row r="12" spans="1:65" ht="15" x14ac:dyDescent="0.4">
      <c r="A12" s="143"/>
      <c r="B12" s="154" t="s">
        <v>270</v>
      </c>
      <c r="C12" s="27"/>
      <c r="D12" s="408">
        <f>'Inmatning och ver. TVV'!C12</f>
        <v>0</v>
      </c>
      <c r="E12" s="27"/>
      <c r="F12" s="408">
        <f>'Inmatning och ver. el'!D13</f>
        <v>0</v>
      </c>
      <c r="G12" s="48"/>
      <c r="H12" s="408">
        <f>C12-D12-E12+F12+G12</f>
        <v>0</v>
      </c>
      <c r="I12" s="408">
        <f>IF(H12&gt;0,-0.05*H12*'Normalisering avvikelser år'!F$11,0)</f>
        <v>0</v>
      </c>
      <c r="J12" s="409">
        <f>IF(H12&gt;0,0.7*'Normalisering avvikelser år'!F$17*'Basdata &amp; Resultat'!F$23/$L$3*720/8760,0)</f>
        <v>0</v>
      </c>
      <c r="K12" s="410">
        <f>H12+I12+J12</f>
        <v>0</v>
      </c>
      <c r="L12" s="702"/>
      <c r="M12" s="411">
        <f>IF(L12=0,0,K12/L12)</f>
        <v>0</v>
      </c>
      <c r="N12" s="77"/>
      <c r="O12" s="48"/>
      <c r="P12" s="122"/>
      <c r="Q12" s="20"/>
      <c r="R12" s="582">
        <f>IFERROR(C12/'Basdata &amp; Resultat'!F$23,0)</f>
        <v>0</v>
      </c>
      <c r="S12" s="290">
        <f>IFERROR(H12/'Basdata &amp; Resultat'!$F$23,0)</f>
        <v>0</v>
      </c>
      <c r="T12" s="290">
        <f>IFERROR(M12/'Basdata &amp; Resultat'!$F$23,0)</f>
        <v>0</v>
      </c>
      <c r="U12" s="412">
        <f>IFERROR(O12/'Basdata &amp; Resultat'!$F$23,0)</f>
        <v>0</v>
      </c>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row>
    <row r="13" spans="1:65" ht="15" x14ac:dyDescent="0.4">
      <c r="A13" s="143"/>
      <c r="B13" s="154" t="s">
        <v>271</v>
      </c>
      <c r="C13" s="28"/>
      <c r="D13" s="408">
        <f>'Inmatning och ver. TVV'!C13</f>
        <v>0</v>
      </c>
      <c r="E13" s="27"/>
      <c r="F13" s="408">
        <f>'Inmatning och ver. el'!D14</f>
        <v>0</v>
      </c>
      <c r="G13" s="48"/>
      <c r="H13" s="408">
        <f t="shared" ref="H13:H53" si="0">C13-D13-E13+F13+G13</f>
        <v>0</v>
      </c>
      <c r="I13" s="408">
        <f>IF(H13&gt;0,-0.05*H13*'Normalisering avvikelser år'!F$11,0)</f>
        <v>0</v>
      </c>
      <c r="J13" s="409">
        <f>IF(H13&gt;0,0.7*'Normalisering avvikelser år'!F$17*'Basdata &amp; Resultat'!F$23/$L$3*720/8760,0)</f>
        <v>0</v>
      </c>
      <c r="K13" s="410">
        <f t="shared" ref="K13:K52" si="1">H13+I13+J13</f>
        <v>0</v>
      </c>
      <c r="L13" s="702"/>
      <c r="M13" s="413">
        <f>IF(L13=0,0,K13/L13)</f>
        <v>0</v>
      </c>
      <c r="N13" s="77"/>
      <c r="O13" s="48"/>
      <c r="P13" s="122"/>
      <c r="Q13" s="20"/>
      <c r="R13" s="582">
        <f>IFERROR(C13/'Basdata &amp; Resultat'!F$23,0)</f>
        <v>0</v>
      </c>
      <c r="S13" s="290">
        <f>IFERROR(H13/'Basdata &amp; Resultat'!$F$23,0)</f>
        <v>0</v>
      </c>
      <c r="T13" s="290">
        <f>IFERROR(M13/'Basdata &amp; Resultat'!$F$23,0)</f>
        <v>0</v>
      </c>
      <c r="U13" s="412">
        <f>IFERROR(O13/'Basdata &amp; Resultat'!$F$23,0)</f>
        <v>0</v>
      </c>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row>
    <row r="14" spans="1:65" ht="15" x14ac:dyDescent="0.4">
      <c r="A14" s="143"/>
      <c r="B14" s="154" t="s">
        <v>272</v>
      </c>
      <c r="C14" s="28"/>
      <c r="D14" s="408">
        <f>'Inmatning och ver. TVV'!C14</f>
        <v>0</v>
      </c>
      <c r="E14" s="27"/>
      <c r="F14" s="408">
        <f>'Inmatning och ver. el'!D15</f>
        <v>0</v>
      </c>
      <c r="G14" s="48"/>
      <c r="H14" s="408">
        <f t="shared" si="0"/>
        <v>0</v>
      </c>
      <c r="I14" s="408">
        <f>IF(H14&gt;0,-0.05*H14*'Normalisering avvikelser år'!F$11,0)</f>
        <v>0</v>
      </c>
      <c r="J14" s="409">
        <f>IF(H14&gt;0,0.7*'Normalisering avvikelser år'!F$17*'Basdata &amp; Resultat'!F$23/$L$3*720/8760,0)</f>
        <v>0</v>
      </c>
      <c r="K14" s="410">
        <f t="shared" si="1"/>
        <v>0</v>
      </c>
      <c r="L14" s="702"/>
      <c r="M14" s="413">
        <f t="shared" ref="M14:M22" si="2">IF(L14=0,0,K14/L14)</f>
        <v>0</v>
      </c>
      <c r="N14" s="77"/>
      <c r="O14" s="48"/>
      <c r="P14" s="122"/>
      <c r="Q14" s="20"/>
      <c r="R14" s="582">
        <f>IFERROR(C14/'Basdata &amp; Resultat'!F$23,0)</f>
        <v>0</v>
      </c>
      <c r="S14" s="290">
        <f>IFERROR(H14/'Basdata &amp; Resultat'!$F$23,0)</f>
        <v>0</v>
      </c>
      <c r="T14" s="290">
        <f>IFERROR(M14/'Basdata &amp; Resultat'!$F$23,0)</f>
        <v>0</v>
      </c>
      <c r="U14" s="412">
        <f>IFERROR(O14/'Basdata &amp; Resultat'!$F$23,0)</f>
        <v>0</v>
      </c>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row>
    <row r="15" spans="1:65" ht="15" x14ac:dyDescent="0.4">
      <c r="A15" s="143"/>
      <c r="B15" s="154" t="s">
        <v>273</v>
      </c>
      <c r="C15" s="28"/>
      <c r="D15" s="408">
        <f>'Inmatning och ver. TVV'!C15</f>
        <v>0</v>
      </c>
      <c r="E15" s="27"/>
      <c r="F15" s="408">
        <f>'Inmatning och ver. el'!D16</f>
        <v>0</v>
      </c>
      <c r="G15" s="48"/>
      <c r="H15" s="408">
        <f t="shared" si="0"/>
        <v>0</v>
      </c>
      <c r="I15" s="408">
        <f>IF(H15&gt;0,-0.05*H15*'Normalisering avvikelser år'!F$11,0)</f>
        <v>0</v>
      </c>
      <c r="J15" s="409">
        <f>IF(H15&gt;0,0.7*'Normalisering avvikelser år'!F$17*'Basdata &amp; Resultat'!F$23/$L$3*720/8760,0)</f>
        <v>0</v>
      </c>
      <c r="K15" s="410">
        <f t="shared" si="1"/>
        <v>0</v>
      </c>
      <c r="L15" s="702"/>
      <c r="M15" s="413">
        <f t="shared" si="2"/>
        <v>0</v>
      </c>
      <c r="N15" s="77"/>
      <c r="O15" s="48"/>
      <c r="P15" s="122"/>
      <c r="Q15" s="20"/>
      <c r="R15" s="582">
        <f>IFERROR(C15/'Basdata &amp; Resultat'!F$23,0)</f>
        <v>0</v>
      </c>
      <c r="S15" s="290">
        <f>IFERROR(H15/'Basdata &amp; Resultat'!$F$23,0)</f>
        <v>0</v>
      </c>
      <c r="T15" s="290">
        <f>IFERROR(M15/'Basdata &amp; Resultat'!$F$23,0)</f>
        <v>0</v>
      </c>
      <c r="U15" s="412">
        <f>IFERROR(O15/'Basdata &amp; Resultat'!$F$23,0)</f>
        <v>0</v>
      </c>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row>
    <row r="16" spans="1:65" ht="15" x14ac:dyDescent="0.4">
      <c r="A16" s="143"/>
      <c r="B16" s="154" t="s">
        <v>274</v>
      </c>
      <c r="C16" s="28"/>
      <c r="D16" s="408">
        <f>'Inmatning och ver. TVV'!C16</f>
        <v>0</v>
      </c>
      <c r="E16" s="27"/>
      <c r="F16" s="408">
        <f>'Inmatning och ver. el'!D17</f>
        <v>0</v>
      </c>
      <c r="G16" s="48"/>
      <c r="H16" s="408">
        <f>C16-D16-E16+F16+G16</f>
        <v>0</v>
      </c>
      <c r="I16" s="408">
        <f>IF(H16&gt;0,-0.05*H16*'Normalisering avvikelser år'!F$11,0)</f>
        <v>0</v>
      </c>
      <c r="J16" s="409">
        <f>IF(H16&gt;0,0.7*'Normalisering avvikelser år'!F$17*'Basdata &amp; Resultat'!F$23/$L$3*720/8760,0)</f>
        <v>0</v>
      </c>
      <c r="K16" s="410">
        <f t="shared" si="1"/>
        <v>0</v>
      </c>
      <c r="L16" s="702"/>
      <c r="M16" s="413">
        <f t="shared" si="2"/>
        <v>0</v>
      </c>
      <c r="N16" s="77"/>
      <c r="O16" s="48"/>
      <c r="P16" s="122"/>
      <c r="Q16" s="20"/>
      <c r="R16" s="582">
        <f>IFERROR(C16/'Basdata &amp; Resultat'!F$23,0)</f>
        <v>0</v>
      </c>
      <c r="S16" s="290">
        <f>IFERROR(H16/'Basdata &amp; Resultat'!$F$23,0)</f>
        <v>0</v>
      </c>
      <c r="T16" s="290">
        <f>IFERROR(M16/'Basdata &amp; Resultat'!$F$23,0)</f>
        <v>0</v>
      </c>
      <c r="U16" s="412">
        <f>IFERROR(O16/'Basdata &amp; Resultat'!$F$23,0)</f>
        <v>0</v>
      </c>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row>
    <row r="17" spans="1:65" ht="15" x14ac:dyDescent="0.4">
      <c r="A17" s="143"/>
      <c r="B17" s="154" t="s">
        <v>275</v>
      </c>
      <c r="C17" s="28"/>
      <c r="D17" s="408">
        <f>'Inmatning och ver. TVV'!C17</f>
        <v>0</v>
      </c>
      <c r="E17" s="27"/>
      <c r="F17" s="408">
        <f>'Inmatning och ver. el'!D18</f>
        <v>0</v>
      </c>
      <c r="G17" s="48"/>
      <c r="H17" s="408">
        <f t="shared" si="0"/>
        <v>0</v>
      </c>
      <c r="I17" s="408">
        <f>IF(H17&gt;0,-0.05*H17*'Normalisering avvikelser år'!F$11,0)</f>
        <v>0</v>
      </c>
      <c r="J17" s="409">
        <f>IF(H17&gt;0,0.7*'Normalisering avvikelser år'!F$17*'Basdata &amp; Resultat'!F$23/$L$3*720/8760,0)</f>
        <v>0</v>
      </c>
      <c r="K17" s="410">
        <f t="shared" si="1"/>
        <v>0</v>
      </c>
      <c r="L17" s="702"/>
      <c r="M17" s="413">
        <f t="shared" si="2"/>
        <v>0</v>
      </c>
      <c r="N17" s="77"/>
      <c r="O17" s="48"/>
      <c r="P17" s="122"/>
      <c r="Q17" s="20"/>
      <c r="R17" s="582">
        <f>IFERROR(C17/'Basdata &amp; Resultat'!F$23,0)</f>
        <v>0</v>
      </c>
      <c r="S17" s="290">
        <f>IFERROR(H17/'Basdata &amp; Resultat'!$F$23,0)</f>
        <v>0</v>
      </c>
      <c r="T17" s="290">
        <f>IFERROR(M17/'Basdata &amp; Resultat'!$F$23,0)</f>
        <v>0</v>
      </c>
      <c r="U17" s="412">
        <f>IFERROR(O17/'Basdata &amp; Resultat'!$F$23,0)</f>
        <v>0</v>
      </c>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row>
    <row r="18" spans="1:65" ht="15" x14ac:dyDescent="0.4">
      <c r="A18" s="143"/>
      <c r="B18" s="154" t="s">
        <v>276</v>
      </c>
      <c r="C18" s="28"/>
      <c r="D18" s="408">
        <f>'Inmatning och ver. TVV'!C18</f>
        <v>0</v>
      </c>
      <c r="E18" s="27"/>
      <c r="F18" s="408">
        <f>'Inmatning och ver. el'!D19</f>
        <v>0</v>
      </c>
      <c r="G18" s="48"/>
      <c r="H18" s="408">
        <f t="shared" si="0"/>
        <v>0</v>
      </c>
      <c r="I18" s="408">
        <f>IF(H18&gt;0,-0.05*H18*'Normalisering avvikelser år'!F$11,0)</f>
        <v>0</v>
      </c>
      <c r="J18" s="409">
        <f>IF(H18&gt;0,0.7*'Normalisering avvikelser år'!F$17*'Basdata &amp; Resultat'!F$23/$L$3*720/8760,0)</f>
        <v>0</v>
      </c>
      <c r="K18" s="410">
        <f t="shared" si="1"/>
        <v>0</v>
      </c>
      <c r="L18" s="702"/>
      <c r="M18" s="413">
        <f t="shared" si="2"/>
        <v>0</v>
      </c>
      <c r="N18" s="77"/>
      <c r="O18" s="48"/>
      <c r="P18" s="122"/>
      <c r="Q18" s="20"/>
      <c r="R18" s="582">
        <f>IFERROR(C18/'Basdata &amp; Resultat'!F$23,0)</f>
        <v>0</v>
      </c>
      <c r="S18" s="290">
        <f>IFERROR(H18/'Basdata &amp; Resultat'!$F$23,0)</f>
        <v>0</v>
      </c>
      <c r="T18" s="290">
        <f>IFERROR(M18/'Basdata &amp; Resultat'!$F$23,0)</f>
        <v>0</v>
      </c>
      <c r="U18" s="412">
        <f>IFERROR(O18/'Basdata &amp; Resultat'!$F$23,0)</f>
        <v>0</v>
      </c>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row>
    <row r="19" spans="1:65" ht="15" x14ac:dyDescent="0.4">
      <c r="A19" s="143"/>
      <c r="B19" s="154" t="s">
        <v>277</v>
      </c>
      <c r="C19" s="28"/>
      <c r="D19" s="408">
        <f>'Inmatning och ver. TVV'!C19</f>
        <v>0</v>
      </c>
      <c r="E19" s="27"/>
      <c r="F19" s="408">
        <f>'Inmatning och ver. el'!D20</f>
        <v>0</v>
      </c>
      <c r="G19" s="48"/>
      <c r="H19" s="408">
        <f t="shared" si="0"/>
        <v>0</v>
      </c>
      <c r="I19" s="408">
        <f>IF(H19&gt;0,-0.05*H19*'Normalisering avvikelser år'!F$11,0)</f>
        <v>0</v>
      </c>
      <c r="J19" s="409">
        <f>IF(H19&gt;0,0.7*'Normalisering avvikelser år'!F$17*'Basdata &amp; Resultat'!F$23/$L$3*720/8760,0)</f>
        <v>0</v>
      </c>
      <c r="K19" s="410">
        <f t="shared" si="1"/>
        <v>0</v>
      </c>
      <c r="L19" s="702"/>
      <c r="M19" s="413">
        <f t="shared" si="2"/>
        <v>0</v>
      </c>
      <c r="N19" s="77"/>
      <c r="O19" s="48"/>
      <c r="P19" s="122"/>
      <c r="Q19" s="20"/>
      <c r="R19" s="582">
        <f>IFERROR(C19/'Basdata &amp; Resultat'!F$23,0)</f>
        <v>0</v>
      </c>
      <c r="S19" s="290">
        <f>IFERROR(H19/'Basdata &amp; Resultat'!$F$23,0)</f>
        <v>0</v>
      </c>
      <c r="T19" s="290">
        <f>IFERROR(M19/'Basdata &amp; Resultat'!$F$23,0)</f>
        <v>0</v>
      </c>
      <c r="U19" s="412">
        <f>IFERROR(O19/'Basdata &amp; Resultat'!$F$23,0)</f>
        <v>0</v>
      </c>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row>
    <row r="20" spans="1:65" ht="15" x14ac:dyDescent="0.4">
      <c r="A20" s="143"/>
      <c r="B20" s="154" t="s">
        <v>278</v>
      </c>
      <c r="C20" s="28"/>
      <c r="D20" s="408">
        <f>'Inmatning och ver. TVV'!C20</f>
        <v>0</v>
      </c>
      <c r="E20" s="27"/>
      <c r="F20" s="408">
        <f>'Inmatning och ver. el'!D21</f>
        <v>0</v>
      </c>
      <c r="G20" s="48"/>
      <c r="H20" s="408">
        <f t="shared" si="0"/>
        <v>0</v>
      </c>
      <c r="I20" s="408">
        <f>IF(H20&gt;0,-0.05*H20*'Normalisering avvikelser år'!F$11,0)</f>
        <v>0</v>
      </c>
      <c r="J20" s="409">
        <f>IF(H20&gt;0,0.7*'Normalisering avvikelser år'!F$17*'Basdata &amp; Resultat'!F$23/$L$3*720/8760,0)</f>
        <v>0</v>
      </c>
      <c r="K20" s="410">
        <f t="shared" si="1"/>
        <v>0</v>
      </c>
      <c r="L20" s="702"/>
      <c r="M20" s="413">
        <f t="shared" si="2"/>
        <v>0</v>
      </c>
      <c r="N20" s="77"/>
      <c r="O20" s="48"/>
      <c r="P20" s="122"/>
      <c r="Q20" s="20"/>
      <c r="R20" s="582">
        <f>IFERROR(C20/'Basdata &amp; Resultat'!F$23,0)</f>
        <v>0</v>
      </c>
      <c r="S20" s="290">
        <f>IFERROR(H20/'Basdata &amp; Resultat'!$F$23,0)</f>
        <v>0</v>
      </c>
      <c r="T20" s="290">
        <f>IFERROR(M20/'Basdata &amp; Resultat'!$F$23,0)</f>
        <v>0</v>
      </c>
      <c r="U20" s="412">
        <f>IFERROR(O20/'Basdata &amp; Resultat'!$F$23,0)</f>
        <v>0</v>
      </c>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row>
    <row r="21" spans="1:65" ht="15" x14ac:dyDescent="0.4">
      <c r="A21" s="143"/>
      <c r="B21" s="154" t="s">
        <v>279</v>
      </c>
      <c r="C21" s="28"/>
      <c r="D21" s="408">
        <f>'Inmatning och ver. TVV'!C21</f>
        <v>0</v>
      </c>
      <c r="E21" s="27"/>
      <c r="F21" s="408">
        <f>'Inmatning och ver. el'!D22</f>
        <v>0</v>
      </c>
      <c r="G21" s="48"/>
      <c r="H21" s="408">
        <f t="shared" si="0"/>
        <v>0</v>
      </c>
      <c r="I21" s="408">
        <f>IF(H21&gt;0,-0.05*H21*'Normalisering avvikelser år'!F$11,0)</f>
        <v>0</v>
      </c>
      <c r="J21" s="409">
        <f>IF(H21&gt;0,0.7*'Normalisering avvikelser år'!F$17*'Basdata &amp; Resultat'!F$23/$L$3*720/8760,0)</f>
        <v>0</v>
      </c>
      <c r="K21" s="410">
        <f t="shared" si="1"/>
        <v>0</v>
      </c>
      <c r="L21" s="702"/>
      <c r="M21" s="413">
        <f t="shared" si="2"/>
        <v>0</v>
      </c>
      <c r="N21" s="77"/>
      <c r="O21" s="48"/>
      <c r="P21" s="122"/>
      <c r="Q21" s="20"/>
      <c r="R21" s="582">
        <f>IFERROR(C21/'Basdata &amp; Resultat'!F$23,0)</f>
        <v>0</v>
      </c>
      <c r="S21" s="290">
        <f>IFERROR(H21/'Basdata &amp; Resultat'!$F$23,0)</f>
        <v>0</v>
      </c>
      <c r="T21" s="290">
        <f>IFERROR(M21/'Basdata &amp; Resultat'!$F$23,0)</f>
        <v>0</v>
      </c>
      <c r="U21" s="412">
        <f>IFERROR(O21/'Basdata &amp; Resultat'!$F$23,0)</f>
        <v>0</v>
      </c>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row>
    <row r="22" spans="1:65" ht="15" x14ac:dyDescent="0.4">
      <c r="A22" s="143"/>
      <c r="B22" s="154" t="s">
        <v>280</v>
      </c>
      <c r="C22" s="28"/>
      <c r="D22" s="408">
        <f>'Inmatning och ver. TVV'!C22</f>
        <v>0</v>
      </c>
      <c r="E22" s="27"/>
      <c r="F22" s="408">
        <f>'Inmatning och ver. el'!D23</f>
        <v>0</v>
      </c>
      <c r="G22" s="48"/>
      <c r="H22" s="408">
        <f t="shared" si="0"/>
        <v>0</v>
      </c>
      <c r="I22" s="408">
        <f>IF(H22&gt;0,-0.05*H22*'Normalisering avvikelser år'!F$11,0)</f>
        <v>0</v>
      </c>
      <c r="J22" s="409">
        <f>IF(H22&gt;0,0.7*'Normalisering avvikelser år'!F$17*'Basdata &amp; Resultat'!F$23/$L$3*720/8760,0)</f>
        <v>0</v>
      </c>
      <c r="K22" s="410">
        <f t="shared" si="1"/>
        <v>0</v>
      </c>
      <c r="L22" s="702"/>
      <c r="M22" s="413">
        <f t="shared" si="2"/>
        <v>0</v>
      </c>
      <c r="N22" s="77"/>
      <c r="O22" s="48"/>
      <c r="P22" s="122"/>
      <c r="Q22" s="20"/>
      <c r="R22" s="582">
        <f>IFERROR(C22/'Basdata &amp; Resultat'!F$23,0)</f>
        <v>0</v>
      </c>
      <c r="S22" s="290">
        <f>IFERROR(H22/'Basdata &amp; Resultat'!$F$23,0)</f>
        <v>0</v>
      </c>
      <c r="T22" s="290">
        <f>IFERROR(M22/'Basdata &amp; Resultat'!$F$23,0)</f>
        <v>0</v>
      </c>
      <c r="U22" s="412">
        <f>IFERROR(O22/'Basdata &amp; Resultat'!$F$23,0)</f>
        <v>0</v>
      </c>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row>
    <row r="23" spans="1:65" ht="15" x14ac:dyDescent="0.4">
      <c r="A23" s="143"/>
      <c r="B23" s="154" t="s">
        <v>281</v>
      </c>
      <c r="C23" s="28"/>
      <c r="D23" s="408">
        <f>'Inmatning och ver. TVV'!C23</f>
        <v>0</v>
      </c>
      <c r="E23" s="28"/>
      <c r="F23" s="241">
        <f>'Inmatning och ver. el'!D24</f>
        <v>0</v>
      </c>
      <c r="G23" s="28"/>
      <c r="H23" s="241">
        <f t="shared" si="0"/>
        <v>0</v>
      </c>
      <c r="I23" s="241">
        <f>IF(H23&gt;0,-0.05*H23*'Normalisering avvikelser år'!F$11,0)</f>
        <v>0</v>
      </c>
      <c r="J23" s="409">
        <f>IFERROR(IF(H23&gt;0,0.7*'Normalisering avvikelser år'!F$17*'Basdata &amp; Resultat'!F$23/$L$3*720/8760,0),0)</f>
        <v>0</v>
      </c>
      <c r="K23" s="291">
        <f>H23+I23+J23</f>
        <v>0</v>
      </c>
      <c r="L23" s="697"/>
      <c r="M23" s="413">
        <f>IF(L23=0,0,K23/L23)</f>
        <v>0</v>
      </c>
      <c r="N23" s="108"/>
      <c r="O23" s="41"/>
      <c r="P23" s="123"/>
      <c r="Q23" s="20"/>
      <c r="R23" s="583">
        <f>IFERROR(C23/'Basdata &amp; Resultat'!F$23,0)</f>
        <v>0</v>
      </c>
      <c r="S23" s="292">
        <f>IFERROR(H23/'Basdata &amp; Resultat'!$F$23,0)</f>
        <v>0</v>
      </c>
      <c r="T23" s="292">
        <f>IFERROR(M23/'Basdata &amp; Resultat'!$F$23,0)</f>
        <v>0</v>
      </c>
      <c r="U23" s="414">
        <f>IFERROR(O23/'Basdata &amp; Resultat'!$F$23,0)</f>
        <v>0</v>
      </c>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row>
    <row r="24" spans="1:65" s="268" customFormat="1" ht="15.5" thickBot="1" x14ac:dyDescent="0.45">
      <c r="A24" s="249"/>
      <c r="B24" s="415" t="s">
        <v>236</v>
      </c>
      <c r="C24" s="131"/>
      <c r="D24" s="416">
        <f>'Inmatning och ver. TVV'!C24</f>
        <v>0</v>
      </c>
      <c r="E24" s="109"/>
      <c r="F24" s="417">
        <f>'Inmatning och ver. el'!D25</f>
        <v>0</v>
      </c>
      <c r="G24" s="110"/>
      <c r="H24" s="417">
        <f t="shared" si="0"/>
        <v>0</v>
      </c>
      <c r="I24" s="417">
        <f>IF(H24&gt;0,-0.05*H24*'Normalisering avvikelser år'!F$11,0)</f>
        <v>0</v>
      </c>
      <c r="J24" s="418">
        <f>IFERROR(IF(H24&gt;0,0.7*'Normalisering avvikelser år'!F$17*'Basdata &amp; Resultat'!F$23/L3*8*720/8760,0),0)</f>
        <v>0</v>
      </c>
      <c r="K24" s="419">
        <f>H24+I24+J24</f>
        <v>0</v>
      </c>
      <c r="L24" s="703"/>
      <c r="M24" s="420">
        <f>IF(L24=0,0,K24/L24)</f>
        <v>0</v>
      </c>
      <c r="N24" s="111"/>
      <c r="O24" s="110"/>
      <c r="P24" s="124"/>
      <c r="Q24" s="577"/>
      <c r="R24" s="584">
        <f>IFERROR(C24/'Basdata &amp; Resultat'!F$23,0)</f>
        <v>0</v>
      </c>
      <c r="S24" s="421">
        <f>IFERROR(H24/'Basdata &amp; Resultat'!$F$23,0)</f>
        <v>0</v>
      </c>
      <c r="T24" s="421">
        <f>IFERROR(M24/'Basdata &amp; Resultat'!$F$23,0)</f>
        <v>0</v>
      </c>
      <c r="U24" s="422">
        <f>IFERROR(O24/'Basdata &amp; Resultat'!$F$23,0)</f>
        <v>0</v>
      </c>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row>
    <row r="25" spans="1:65" s="428" customFormat="1" ht="15.5" thickBot="1" x14ac:dyDescent="0.45">
      <c r="A25" s="146"/>
      <c r="B25" s="423" t="s">
        <v>46</v>
      </c>
      <c r="C25" s="424">
        <f>IF(C24&gt;0,C24,SUM(C12:C23))</f>
        <v>0</v>
      </c>
      <c r="D25" s="424">
        <f>'Inmatning och ver. TVV'!C25</f>
        <v>0</v>
      </c>
      <c r="E25" s="424">
        <f t="shared" ref="E25:K25" si="3">IF(E24&gt;0,E24,SUM(E12:E23))</f>
        <v>0</v>
      </c>
      <c r="F25" s="424">
        <f>'Inmatning och ver. el'!D26</f>
        <v>0</v>
      </c>
      <c r="G25" s="424">
        <f t="shared" si="3"/>
        <v>0</v>
      </c>
      <c r="H25" s="424">
        <f t="shared" si="0"/>
        <v>0</v>
      </c>
      <c r="I25" s="424">
        <f t="shared" si="3"/>
        <v>0</v>
      </c>
      <c r="J25" s="425">
        <f t="shared" si="3"/>
        <v>0</v>
      </c>
      <c r="K25" s="425">
        <f t="shared" si="3"/>
        <v>0</v>
      </c>
      <c r="L25" s="337" t="str">
        <f>IF(L24&gt;0,L24,"-        ")</f>
        <v xml:space="preserve">-        </v>
      </c>
      <c r="M25" s="425">
        <f>IF(M24&gt;0,M24,SUM(M12:M23))</f>
        <v>0</v>
      </c>
      <c r="N25" s="425">
        <f>IF(N24&gt;0,N24,SUM(N12:N23))</f>
        <v>0</v>
      </c>
      <c r="O25" s="426">
        <f>IF(O24&gt;0,O24,SUM(O12:O23))</f>
        <v>0</v>
      </c>
      <c r="P25" s="124"/>
      <c r="Q25" s="197"/>
      <c r="R25" s="585">
        <f>IFERROR(C25/'Basdata &amp; Resultat'!F$23,0)</f>
        <v>0</v>
      </c>
      <c r="S25" s="297">
        <f>IFERROR(H25/'Basdata &amp; Resultat'!$F$23,0)</f>
        <v>0</v>
      </c>
      <c r="T25" s="297">
        <f>IFERROR(M25/'Basdata &amp; Resultat'!$F$23,0)</f>
        <v>0</v>
      </c>
      <c r="U25" s="427">
        <f>IFERROR(O25/'Basdata &amp; Resultat'!$F$23,0)</f>
        <v>0</v>
      </c>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row>
    <row r="26" spans="1:65" ht="15" x14ac:dyDescent="0.4">
      <c r="A26" s="143"/>
      <c r="B26" s="289" t="s">
        <v>270</v>
      </c>
      <c r="C26" s="32"/>
      <c r="D26" s="408">
        <f>'Inmatning och ver. TVV'!C26</f>
        <v>0</v>
      </c>
      <c r="E26" s="32"/>
      <c r="F26" s="429">
        <f>'Inmatning och ver. el'!D27</f>
        <v>0</v>
      </c>
      <c r="G26" s="32"/>
      <c r="H26" s="429">
        <f t="shared" si="0"/>
        <v>0</v>
      </c>
      <c r="I26" s="429">
        <f>IF(H26&gt;0,-0.05*H26*'Normalisering avvikelser år'!F$11,0)</f>
        <v>0</v>
      </c>
      <c r="J26" s="430">
        <f>IF(H26&gt;0,0.7*'Normalisering avvikelser år'!F$17*'Basdata &amp; Resultat'!F$23/$L$3*720/8760,0)</f>
        <v>0</v>
      </c>
      <c r="K26" s="431">
        <f t="shared" si="1"/>
        <v>0</v>
      </c>
      <c r="L26" s="94"/>
      <c r="M26" s="432">
        <f>IF(L26=0,0,K26/L26)</f>
        <v>0</v>
      </c>
      <c r="N26" s="78"/>
      <c r="O26" s="120"/>
      <c r="P26" s="125"/>
      <c r="Q26" s="20"/>
      <c r="R26" s="586">
        <f>IFERROR(C26/'Basdata &amp; Resultat'!F$23,0)</f>
        <v>0</v>
      </c>
      <c r="S26" s="433">
        <f>IFERROR(H26/'Basdata &amp; Resultat'!$F$23,0)</f>
        <v>0</v>
      </c>
      <c r="T26" s="433">
        <f>IFERROR(M26/'Basdata &amp; Resultat'!$F$23,0)</f>
        <v>0</v>
      </c>
      <c r="U26" s="434">
        <f>IFERROR(O26/'Basdata &amp; Resultat'!$F$23,0)</f>
        <v>0</v>
      </c>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row>
    <row r="27" spans="1:65" ht="15" x14ac:dyDescent="0.4">
      <c r="A27" s="143"/>
      <c r="B27" s="272" t="s">
        <v>271</v>
      </c>
      <c r="C27" s="28"/>
      <c r="D27" s="241">
        <f>'Inmatning och ver. TVV'!C27</f>
        <v>0</v>
      </c>
      <c r="E27" s="27"/>
      <c r="F27" s="408">
        <f>'Inmatning och ver. el'!D28</f>
        <v>0</v>
      </c>
      <c r="G27" s="27"/>
      <c r="H27" s="408">
        <f t="shared" si="0"/>
        <v>0</v>
      </c>
      <c r="I27" s="241">
        <f>IF(H27&gt;0,-0.05*H27*'Normalisering avvikelser år'!F$11,0)</f>
        <v>0</v>
      </c>
      <c r="J27" s="241">
        <f>IF(H27&gt;0,0.7*'Normalisering avvikelser år'!F$17*'Basdata &amp; Resultat'!F$23/$L$3*720/8760,0)</f>
        <v>0</v>
      </c>
      <c r="K27" s="435">
        <f t="shared" si="1"/>
        <v>0</v>
      </c>
      <c r="L27" s="79"/>
      <c r="M27" s="291">
        <f t="shared" ref="M27:M38" si="4">IF(L27=0,0,K27/L27)</f>
        <v>0</v>
      </c>
      <c r="N27" s="77"/>
      <c r="O27" s="48"/>
      <c r="P27" s="123"/>
      <c r="Q27" s="20"/>
      <c r="R27" s="582">
        <f>IFERROR(C27/'Basdata &amp; Resultat'!F$23,0)</f>
        <v>0</v>
      </c>
      <c r="S27" s="290">
        <f>IFERROR(H27/'Basdata &amp; Resultat'!$F$23,0)</f>
        <v>0</v>
      </c>
      <c r="T27" s="290">
        <f>IFERROR(M27/'Basdata &amp; Resultat'!$F$23,0)</f>
        <v>0</v>
      </c>
      <c r="U27" s="412">
        <f>IFERROR(O27/'Basdata &amp; Resultat'!$F$23,0)</f>
        <v>0</v>
      </c>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row>
    <row r="28" spans="1:65" ht="15" x14ac:dyDescent="0.4">
      <c r="A28" s="143"/>
      <c r="B28" s="272" t="s">
        <v>272</v>
      </c>
      <c r="C28" s="28"/>
      <c r="D28" s="241">
        <f>'Inmatning och ver. TVV'!C28</f>
        <v>0</v>
      </c>
      <c r="E28" s="27"/>
      <c r="F28" s="408">
        <f>'Inmatning och ver. el'!D29</f>
        <v>0</v>
      </c>
      <c r="G28" s="27"/>
      <c r="H28" s="408">
        <f t="shared" si="0"/>
        <v>0</v>
      </c>
      <c r="I28" s="241">
        <f>IF(H28&gt;0,-0.05*H28*'Normalisering avvikelser år'!F$11,0)</f>
        <v>0</v>
      </c>
      <c r="J28" s="241">
        <f>IF(H28&gt;0,0.7*'Normalisering avvikelser år'!F$17*'Basdata &amp; Resultat'!F$23/$L$3*720/8760,0)</f>
        <v>0</v>
      </c>
      <c r="K28" s="435">
        <f t="shared" si="1"/>
        <v>0</v>
      </c>
      <c r="L28" s="79"/>
      <c r="M28" s="291">
        <f t="shared" si="4"/>
        <v>0</v>
      </c>
      <c r="N28" s="77"/>
      <c r="O28" s="48"/>
      <c r="P28" s="122"/>
      <c r="Q28" s="20"/>
      <c r="R28" s="582">
        <f>IFERROR(C28/'Basdata &amp; Resultat'!F$23,0)</f>
        <v>0</v>
      </c>
      <c r="S28" s="290">
        <f>IFERROR(H28/'Basdata &amp; Resultat'!$F$23,0)</f>
        <v>0</v>
      </c>
      <c r="T28" s="290">
        <f>IFERROR(M28/'Basdata &amp; Resultat'!$F$23,0)</f>
        <v>0</v>
      </c>
      <c r="U28" s="412">
        <f>IFERROR(O28/'Basdata &amp; Resultat'!$F$23,0)</f>
        <v>0</v>
      </c>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row>
    <row r="29" spans="1:65" ht="15" x14ac:dyDescent="0.4">
      <c r="A29" s="143"/>
      <c r="B29" s="272" t="s">
        <v>273</v>
      </c>
      <c r="C29" s="28"/>
      <c r="D29" s="241">
        <f>'Inmatning och ver. TVV'!C29</f>
        <v>0</v>
      </c>
      <c r="E29" s="27"/>
      <c r="F29" s="408">
        <f>'Inmatning och ver. el'!D30</f>
        <v>0</v>
      </c>
      <c r="G29" s="27"/>
      <c r="H29" s="408">
        <f t="shared" si="0"/>
        <v>0</v>
      </c>
      <c r="I29" s="241">
        <f>IF(H29&gt;0,-0.05*H29*'Normalisering avvikelser år'!F$11,0)</f>
        <v>0</v>
      </c>
      <c r="J29" s="241">
        <f>IF(H29&gt;0,0.7*'Normalisering avvikelser år'!F$17*'Basdata &amp; Resultat'!F$23/$L$3*720/8760,0)</f>
        <v>0</v>
      </c>
      <c r="K29" s="435">
        <f t="shared" si="1"/>
        <v>0</v>
      </c>
      <c r="L29" s="79"/>
      <c r="M29" s="291">
        <f t="shared" si="4"/>
        <v>0</v>
      </c>
      <c r="N29" s="77"/>
      <c r="O29" s="48"/>
      <c r="P29" s="122"/>
      <c r="Q29" s="20"/>
      <c r="R29" s="582">
        <f>IFERROR(C29/'Basdata &amp; Resultat'!F$23,0)</f>
        <v>0</v>
      </c>
      <c r="S29" s="290">
        <f>IFERROR(H29/'Basdata &amp; Resultat'!$F$23,0)</f>
        <v>0</v>
      </c>
      <c r="T29" s="290">
        <f>IFERROR(M29/'Basdata &amp; Resultat'!$F$23,0)</f>
        <v>0</v>
      </c>
      <c r="U29" s="412">
        <f>IFERROR(O29/'Basdata &amp; Resultat'!$F$23,0)</f>
        <v>0</v>
      </c>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row>
    <row r="30" spans="1:65" ht="15" x14ac:dyDescent="0.4">
      <c r="A30" s="143"/>
      <c r="B30" s="272" t="s">
        <v>274</v>
      </c>
      <c r="C30" s="28"/>
      <c r="D30" s="241">
        <f>'Inmatning och ver. TVV'!C30</f>
        <v>0</v>
      </c>
      <c r="E30" s="27"/>
      <c r="F30" s="408">
        <f>'Inmatning och ver. el'!D31</f>
        <v>0</v>
      </c>
      <c r="G30" s="27"/>
      <c r="H30" s="408">
        <f t="shared" si="0"/>
        <v>0</v>
      </c>
      <c r="I30" s="241">
        <f>IF(H30&gt;0,-0.05*H30*'Normalisering avvikelser år'!F$11,0)</f>
        <v>0</v>
      </c>
      <c r="J30" s="241">
        <f>IF(H30&gt;0,0.7*'Normalisering avvikelser år'!F$17*'Basdata &amp; Resultat'!F$23/$L$3*720/8760,0)</f>
        <v>0</v>
      </c>
      <c r="K30" s="435">
        <f t="shared" si="1"/>
        <v>0</v>
      </c>
      <c r="L30" s="79"/>
      <c r="M30" s="291">
        <f t="shared" si="4"/>
        <v>0</v>
      </c>
      <c r="N30" s="77"/>
      <c r="O30" s="48"/>
      <c r="P30" s="122"/>
      <c r="Q30" s="20"/>
      <c r="R30" s="582">
        <f>IFERROR(C30/'Basdata &amp; Resultat'!F$23,0)</f>
        <v>0</v>
      </c>
      <c r="S30" s="290">
        <f>IFERROR(H30/'Basdata &amp; Resultat'!$F$23,0)</f>
        <v>0</v>
      </c>
      <c r="T30" s="290">
        <f>IFERROR(M30/'Basdata &amp; Resultat'!$F$23,0)</f>
        <v>0</v>
      </c>
      <c r="U30" s="412">
        <f>IFERROR(O30/'Basdata &amp; Resultat'!$F$23,0)</f>
        <v>0</v>
      </c>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row>
    <row r="31" spans="1:65" ht="15" x14ac:dyDescent="0.4">
      <c r="A31" s="143"/>
      <c r="B31" s="272" t="s">
        <v>275</v>
      </c>
      <c r="C31" s="28"/>
      <c r="D31" s="241">
        <f>'Inmatning och ver. TVV'!C31</f>
        <v>0</v>
      </c>
      <c r="E31" s="27"/>
      <c r="F31" s="408">
        <f>'Inmatning och ver. el'!D32</f>
        <v>0</v>
      </c>
      <c r="G31" s="27"/>
      <c r="H31" s="408">
        <f t="shared" si="0"/>
        <v>0</v>
      </c>
      <c r="I31" s="241">
        <f>IF(H31&gt;0,-0.05*H31*'Normalisering avvikelser år'!F$11,0)</f>
        <v>0</v>
      </c>
      <c r="J31" s="241">
        <f>IF(H31&gt;0,0.7*'Normalisering avvikelser år'!F$17*'Basdata &amp; Resultat'!F$23/$L$3*720/8760,0)</f>
        <v>0</v>
      </c>
      <c r="K31" s="435">
        <f t="shared" si="1"/>
        <v>0</v>
      </c>
      <c r="L31" s="79"/>
      <c r="M31" s="291">
        <f t="shared" si="4"/>
        <v>0</v>
      </c>
      <c r="N31" s="77"/>
      <c r="O31" s="48"/>
      <c r="P31" s="122"/>
      <c r="Q31" s="20"/>
      <c r="R31" s="582">
        <f>IFERROR(C31/'Basdata &amp; Resultat'!F$23,0)</f>
        <v>0</v>
      </c>
      <c r="S31" s="290">
        <f>IFERROR(H31/'Basdata &amp; Resultat'!$F$23,0)</f>
        <v>0</v>
      </c>
      <c r="T31" s="290">
        <f>IFERROR(M31/'Basdata &amp; Resultat'!$F$23,0)</f>
        <v>0</v>
      </c>
      <c r="U31" s="412">
        <f>IFERROR(O31/'Basdata &amp; Resultat'!$F$23,0)</f>
        <v>0</v>
      </c>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row>
    <row r="32" spans="1:65" ht="15" x14ac:dyDescent="0.4">
      <c r="A32" s="143"/>
      <c r="B32" s="272" t="s">
        <v>276</v>
      </c>
      <c r="C32" s="28"/>
      <c r="D32" s="241">
        <f>'Inmatning och ver. TVV'!C32</f>
        <v>0</v>
      </c>
      <c r="E32" s="27"/>
      <c r="F32" s="408">
        <f>'Inmatning och ver. el'!D33</f>
        <v>0</v>
      </c>
      <c r="G32" s="27"/>
      <c r="H32" s="408">
        <f t="shared" si="0"/>
        <v>0</v>
      </c>
      <c r="I32" s="241">
        <f>IF(H32&gt;0,-0.05*H32*'Normalisering avvikelser år'!F$11,0)</f>
        <v>0</v>
      </c>
      <c r="J32" s="241">
        <f>IF(H32&gt;0,0.7*'Normalisering avvikelser år'!F$17*'Basdata &amp; Resultat'!F$23/$L$3*720/8760,0)</f>
        <v>0</v>
      </c>
      <c r="K32" s="435">
        <f t="shared" si="1"/>
        <v>0</v>
      </c>
      <c r="L32" s="79"/>
      <c r="M32" s="291">
        <f t="shared" si="4"/>
        <v>0</v>
      </c>
      <c r="N32" s="77"/>
      <c r="O32" s="48"/>
      <c r="P32" s="122"/>
      <c r="Q32" s="20"/>
      <c r="R32" s="582">
        <f>IFERROR(C32/'Basdata &amp; Resultat'!F$23,0)</f>
        <v>0</v>
      </c>
      <c r="S32" s="290">
        <f>IFERROR(H32/'Basdata &amp; Resultat'!$F$23,0)</f>
        <v>0</v>
      </c>
      <c r="T32" s="290">
        <f>IFERROR(M32/'Basdata &amp; Resultat'!$F$23,0)</f>
        <v>0</v>
      </c>
      <c r="U32" s="412">
        <f>IFERROR(O32/'Basdata &amp; Resultat'!$F$23,0)</f>
        <v>0</v>
      </c>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row>
    <row r="33" spans="1:65" ht="15" x14ac:dyDescent="0.4">
      <c r="A33" s="143"/>
      <c r="B33" s="272" t="s">
        <v>277</v>
      </c>
      <c r="C33" s="28"/>
      <c r="D33" s="241">
        <f>'Inmatning och ver. TVV'!C33</f>
        <v>0</v>
      </c>
      <c r="E33" s="27"/>
      <c r="F33" s="408">
        <f>'Inmatning och ver. el'!D34</f>
        <v>0</v>
      </c>
      <c r="G33" s="27"/>
      <c r="H33" s="408">
        <f t="shared" si="0"/>
        <v>0</v>
      </c>
      <c r="I33" s="241">
        <f>IF(H33&gt;0,-0.05*H33*'Normalisering avvikelser år'!F$11,0)</f>
        <v>0</v>
      </c>
      <c r="J33" s="241">
        <f>IF(H33&gt;0,0.7*'Normalisering avvikelser år'!F$17*'Basdata &amp; Resultat'!F$23/$L$3*720/8760,0)</f>
        <v>0</v>
      </c>
      <c r="K33" s="435">
        <f t="shared" si="1"/>
        <v>0</v>
      </c>
      <c r="L33" s="79"/>
      <c r="M33" s="291">
        <f t="shared" si="4"/>
        <v>0</v>
      </c>
      <c r="N33" s="77"/>
      <c r="O33" s="48"/>
      <c r="P33" s="122"/>
      <c r="Q33" s="20"/>
      <c r="R33" s="582">
        <f>IFERROR(C33/'Basdata &amp; Resultat'!F$23,0)</f>
        <v>0</v>
      </c>
      <c r="S33" s="290">
        <f>IFERROR(H33/'Basdata &amp; Resultat'!$F$23,0)</f>
        <v>0</v>
      </c>
      <c r="T33" s="290">
        <f>IFERROR(M33/'Basdata &amp; Resultat'!$F$23,0)</f>
        <v>0</v>
      </c>
      <c r="U33" s="412">
        <f>IFERROR(O33/'Basdata &amp; Resultat'!$F$23,0)</f>
        <v>0</v>
      </c>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row>
    <row r="34" spans="1:65" ht="15" x14ac:dyDescent="0.4">
      <c r="A34" s="143"/>
      <c r="B34" s="272" t="s">
        <v>278</v>
      </c>
      <c r="C34" s="28"/>
      <c r="D34" s="241">
        <f>'Inmatning och ver. TVV'!C34</f>
        <v>0</v>
      </c>
      <c r="E34" s="27"/>
      <c r="F34" s="408">
        <f>'Inmatning och ver. el'!D35</f>
        <v>0</v>
      </c>
      <c r="G34" s="27"/>
      <c r="H34" s="408">
        <f t="shared" si="0"/>
        <v>0</v>
      </c>
      <c r="I34" s="241">
        <f>IF(H34&gt;0,-0.05*H34*'Normalisering avvikelser år'!F$11,0)</f>
        <v>0</v>
      </c>
      <c r="J34" s="241">
        <f>IF(H34&gt;0,0.7*'Normalisering avvikelser år'!F$17*'Basdata &amp; Resultat'!F$23/$L$3*720/8760,0)</f>
        <v>0</v>
      </c>
      <c r="K34" s="435">
        <f t="shared" si="1"/>
        <v>0</v>
      </c>
      <c r="L34" s="79"/>
      <c r="M34" s="291">
        <f t="shared" si="4"/>
        <v>0</v>
      </c>
      <c r="N34" s="77"/>
      <c r="O34" s="48"/>
      <c r="P34" s="122"/>
      <c r="Q34" s="20"/>
      <c r="R34" s="582">
        <f>IFERROR(C34/'Basdata &amp; Resultat'!F$23,0)</f>
        <v>0</v>
      </c>
      <c r="S34" s="290">
        <f>IFERROR(H34/'Basdata &amp; Resultat'!$F$23,0)</f>
        <v>0</v>
      </c>
      <c r="T34" s="290">
        <f>IFERROR(M34/'Basdata &amp; Resultat'!$F$23,0)</f>
        <v>0</v>
      </c>
      <c r="U34" s="412">
        <f>IFERROR(O34/'Basdata &amp; Resultat'!$F$23,0)</f>
        <v>0</v>
      </c>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row>
    <row r="35" spans="1:65" ht="15" x14ac:dyDescent="0.4">
      <c r="A35" s="143"/>
      <c r="B35" s="272" t="s">
        <v>279</v>
      </c>
      <c r="C35" s="28"/>
      <c r="D35" s="241">
        <f>'Inmatning och ver. TVV'!C35</f>
        <v>0</v>
      </c>
      <c r="E35" s="27"/>
      <c r="F35" s="408">
        <f>'Inmatning och ver. el'!D36</f>
        <v>0</v>
      </c>
      <c r="G35" s="27"/>
      <c r="H35" s="408">
        <f t="shared" si="0"/>
        <v>0</v>
      </c>
      <c r="I35" s="241">
        <f>IF(H35&gt;0,-0.05*H35*'Normalisering avvikelser år'!F$11,0)</f>
        <v>0</v>
      </c>
      <c r="J35" s="241">
        <f>IF(H35&gt;0,0.7*'Normalisering avvikelser år'!F$17*'Basdata &amp; Resultat'!F$23/$L$3*720/8760,0)</f>
        <v>0</v>
      </c>
      <c r="K35" s="435">
        <f t="shared" si="1"/>
        <v>0</v>
      </c>
      <c r="L35" s="79"/>
      <c r="M35" s="291">
        <f t="shared" si="4"/>
        <v>0</v>
      </c>
      <c r="N35" s="77"/>
      <c r="O35" s="48"/>
      <c r="P35" s="122"/>
      <c r="Q35" s="20"/>
      <c r="R35" s="582">
        <f>IFERROR(C35/'Basdata &amp; Resultat'!F$23,0)</f>
        <v>0</v>
      </c>
      <c r="S35" s="290">
        <f>IFERROR(H35/'Basdata &amp; Resultat'!$F$23,0)</f>
        <v>0</v>
      </c>
      <c r="T35" s="290">
        <f>IFERROR(M35/'Basdata &amp; Resultat'!$F$23,0)</f>
        <v>0</v>
      </c>
      <c r="U35" s="412">
        <f>IFERROR(O35/'Basdata &amp; Resultat'!$F$23,0)</f>
        <v>0</v>
      </c>
      <c r="V35" s="143"/>
      <c r="W35" s="249"/>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row>
    <row r="36" spans="1:65" ht="15" x14ac:dyDescent="0.4">
      <c r="A36" s="143"/>
      <c r="B36" s="272" t="s">
        <v>280</v>
      </c>
      <c r="C36" s="28"/>
      <c r="D36" s="241">
        <f>'Inmatning och ver. TVV'!C36</f>
        <v>0</v>
      </c>
      <c r="E36" s="27"/>
      <c r="F36" s="408">
        <f>'Inmatning och ver. el'!D37</f>
        <v>0</v>
      </c>
      <c r="G36" s="27"/>
      <c r="H36" s="408">
        <f t="shared" si="0"/>
        <v>0</v>
      </c>
      <c r="I36" s="241">
        <f>IF(H36&gt;0,-0.05*H36*'Normalisering avvikelser år'!F$11,0)</f>
        <v>0</v>
      </c>
      <c r="J36" s="241">
        <f>IF(H36&gt;0,0.7*'Normalisering avvikelser år'!F$17*'Basdata &amp; Resultat'!F$23/$L$3*720/8760,0)</f>
        <v>0</v>
      </c>
      <c r="K36" s="435">
        <f t="shared" si="1"/>
        <v>0</v>
      </c>
      <c r="L36" s="79"/>
      <c r="M36" s="291">
        <f t="shared" si="4"/>
        <v>0</v>
      </c>
      <c r="N36" s="77"/>
      <c r="O36" s="48"/>
      <c r="P36" s="122"/>
      <c r="Q36" s="20"/>
      <c r="R36" s="582">
        <f>IFERROR(C36/'Basdata &amp; Resultat'!F$23,0)</f>
        <v>0</v>
      </c>
      <c r="S36" s="290">
        <f>IFERROR(H36/'Basdata &amp; Resultat'!$F$23,0)</f>
        <v>0</v>
      </c>
      <c r="T36" s="290">
        <f>IFERROR(M36/'Basdata &amp; Resultat'!$F$23,0)</f>
        <v>0</v>
      </c>
      <c r="U36" s="412">
        <f>IFERROR(O36/'Basdata &amp; Resultat'!$F$23,0)</f>
        <v>0</v>
      </c>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row>
    <row r="37" spans="1:65" ht="15" x14ac:dyDescent="0.4">
      <c r="A37" s="143"/>
      <c r="B37" s="272" t="s">
        <v>281</v>
      </c>
      <c r="C37" s="30"/>
      <c r="D37" s="241">
        <f>'Inmatning och ver. TVV'!C37</f>
        <v>0</v>
      </c>
      <c r="E37" s="34"/>
      <c r="F37" s="241">
        <f>'Inmatning och ver. el'!D38</f>
        <v>0</v>
      </c>
      <c r="G37" s="34"/>
      <c r="H37" s="241">
        <f t="shared" si="0"/>
        <v>0</v>
      </c>
      <c r="I37" s="241">
        <f>IF(H37&gt;0,-0.05*H37*'Normalisering avvikelser år'!F$11,0)</f>
        <v>0</v>
      </c>
      <c r="J37" s="241">
        <f>IF(H37&gt;0,0.7*'Normalisering avvikelser år'!F$17*'Basdata &amp; Resultat'!F$23/$L$3*720/8760,0)</f>
        <v>0</v>
      </c>
      <c r="K37" s="241">
        <f t="shared" si="1"/>
        <v>0</v>
      </c>
      <c r="L37" s="115"/>
      <c r="M37" s="291">
        <f t="shared" si="4"/>
        <v>0</v>
      </c>
      <c r="N37" s="116"/>
      <c r="O37" s="45"/>
      <c r="P37" s="126"/>
      <c r="Q37" s="20"/>
      <c r="R37" s="583">
        <f>IFERROR(C37/'Basdata &amp; Resultat'!F$23,0)</f>
        <v>0</v>
      </c>
      <c r="S37" s="292">
        <f>IFERROR(H37/'Basdata &amp; Resultat'!$F$23,0)</f>
        <v>0</v>
      </c>
      <c r="T37" s="292">
        <f>IFERROR(M37/'Basdata &amp; Resultat'!$F$23,0)</f>
        <v>0</v>
      </c>
      <c r="U37" s="414">
        <f>IFERROR(O37/'Basdata &amp; Resultat'!$F$23,0)</f>
        <v>0</v>
      </c>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row>
    <row r="38" spans="1:65" ht="15.5" thickBot="1" x14ac:dyDescent="0.45">
      <c r="A38" s="143"/>
      <c r="B38" s="436" t="s">
        <v>236</v>
      </c>
      <c r="C38" s="31"/>
      <c r="D38" s="437">
        <f>'Inmatning och ver. TVV'!C38</f>
        <v>0</v>
      </c>
      <c r="E38" s="31"/>
      <c r="F38" s="438">
        <f>'Inmatning och ver. el'!D39</f>
        <v>0</v>
      </c>
      <c r="G38" s="31"/>
      <c r="H38" s="439">
        <f t="shared" si="0"/>
        <v>0</v>
      </c>
      <c r="I38" s="437">
        <f>IF(H38&gt;0,-0.05*H38*'Normalisering avvikelser år'!F$11,0)</f>
        <v>0</v>
      </c>
      <c r="J38" s="440">
        <f>IF(H38&gt;0,0.7*'Normalisering avvikelser år'!F$17*'Basdata &amp; Resultat'!F$23/L3*8*720/8760,0)</f>
        <v>0</v>
      </c>
      <c r="K38" s="438">
        <f t="shared" si="1"/>
        <v>0</v>
      </c>
      <c r="L38" s="117"/>
      <c r="M38" s="441">
        <f t="shared" si="4"/>
        <v>0</v>
      </c>
      <c r="N38" s="118"/>
      <c r="O38" s="121"/>
      <c r="P38" s="127"/>
      <c r="Q38" s="20"/>
      <c r="R38" s="587">
        <f>IFERROR(C38/'Basdata &amp; Resultat'!F$23,0)</f>
        <v>0</v>
      </c>
      <c r="S38" s="442">
        <f>IFERROR(H38/'Basdata &amp; Resultat'!$F$23,0)</f>
        <v>0</v>
      </c>
      <c r="T38" s="442">
        <f>IFERROR(M38/'Basdata &amp; Resultat'!$F$23,0)</f>
        <v>0</v>
      </c>
      <c r="U38" s="443">
        <f>IFERROR(O38/'Basdata &amp; Resultat'!$F$23,0)</f>
        <v>0</v>
      </c>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row>
    <row r="39" spans="1:65" s="428" customFormat="1" ht="15.5" thickBot="1" x14ac:dyDescent="0.45">
      <c r="A39" s="146"/>
      <c r="B39" s="444" t="s">
        <v>47</v>
      </c>
      <c r="C39" s="445">
        <f>IF(C38&gt;0,C38,SUM(C26:C37))</f>
        <v>0</v>
      </c>
      <c r="D39" s="424">
        <f>'Inmatning och ver. TVV'!C39</f>
        <v>0</v>
      </c>
      <c r="E39" s="445">
        <f>+'Inmatning och ver. el'!G40</f>
        <v>0</v>
      </c>
      <c r="F39" s="445">
        <f>'Inmatning och ver. el'!D40</f>
        <v>0</v>
      </c>
      <c r="G39" s="445">
        <f t="shared" ref="G39" si="5">IF(G38&gt;0,G38,SUM(G26:G37))</f>
        <v>0</v>
      </c>
      <c r="H39" s="445">
        <f t="shared" si="0"/>
        <v>0</v>
      </c>
      <c r="I39" s="424">
        <f t="shared" ref="I39:K39" si="6">IF(I38&gt;0,I38,SUM(I26:I37))</f>
        <v>0</v>
      </c>
      <c r="J39" s="424">
        <f t="shared" si="6"/>
        <v>0</v>
      </c>
      <c r="K39" s="446">
        <f t="shared" si="6"/>
        <v>0</v>
      </c>
      <c r="L39" s="457" t="str">
        <f>IF(L38&gt;0,L38,"-        ")</f>
        <v xml:space="preserve">-        </v>
      </c>
      <c r="M39" s="447">
        <f>IF(M38&gt;0,M38,SUM(M26:M37))</f>
        <v>0</v>
      </c>
      <c r="N39" s="447">
        <f>IF(N38&gt;0,N38,SUM(N26:N37))</f>
        <v>0</v>
      </c>
      <c r="O39" s="448">
        <f>IF(O38&gt;0,O38,SUM(O26:O37))</f>
        <v>0</v>
      </c>
      <c r="P39" s="128"/>
      <c r="Q39" s="578"/>
      <c r="R39" s="585">
        <f>IFERROR(C39/'Basdata &amp; Resultat'!F$23,0)</f>
        <v>0</v>
      </c>
      <c r="S39" s="297">
        <f>IFERROR(H39/'Basdata &amp; Resultat'!$F$23,0)</f>
        <v>0</v>
      </c>
      <c r="T39" s="297">
        <f>IFERROR(M39/'Basdata &amp; Resultat'!$F$23,0)</f>
        <v>0</v>
      </c>
      <c r="U39" s="427">
        <f>IFERROR(O39/'Basdata &amp; Resultat'!$F$23,0)</f>
        <v>0</v>
      </c>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row>
    <row r="40" spans="1:65" ht="15" x14ac:dyDescent="0.4">
      <c r="A40" s="143"/>
      <c r="B40" s="289" t="s">
        <v>270</v>
      </c>
      <c r="C40" s="32"/>
      <c r="D40" s="408">
        <f>'Inmatning och ver. TVV'!C40</f>
        <v>0</v>
      </c>
      <c r="E40" s="32"/>
      <c r="F40" s="429">
        <f>'Inmatning och ver. el'!D41</f>
        <v>0</v>
      </c>
      <c r="G40" s="32"/>
      <c r="H40" s="429">
        <f t="shared" si="0"/>
        <v>0</v>
      </c>
      <c r="I40" s="408">
        <f>IF(H40&gt;0,-0.05*H40*'Normalisering avvikelser år'!F$11,0)</f>
        <v>0</v>
      </c>
      <c r="J40" s="430">
        <f>IF(H40&gt;0,0.7*'Normalisering avvikelser år'!F$17*'Basdata &amp; Resultat'!F$23/$L$3*720/8760,0)</f>
        <v>0</v>
      </c>
      <c r="K40" s="431">
        <f t="shared" si="1"/>
        <v>0</v>
      </c>
      <c r="L40" s="94"/>
      <c r="M40" s="449">
        <f>IF(L40=0,0,K40/L40)</f>
        <v>0</v>
      </c>
      <c r="N40" s="78"/>
      <c r="O40" s="120"/>
      <c r="P40" s="129"/>
      <c r="Q40" s="20"/>
      <c r="R40" s="586">
        <f>IFERROR(C40/'Basdata &amp; Resultat'!F$23,0)</f>
        <v>0</v>
      </c>
      <c r="S40" s="433">
        <f>IFERROR(H40/'Basdata &amp; Resultat'!$F$23,0)</f>
        <v>0</v>
      </c>
      <c r="T40" s="433">
        <f>IFERROR(M40/'Basdata &amp; Resultat'!$F$23,0)</f>
        <v>0</v>
      </c>
      <c r="U40" s="434">
        <f>IFERROR(O40/'Basdata &amp; Resultat'!$F$23,0)</f>
        <v>0</v>
      </c>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row>
    <row r="41" spans="1:65" ht="15" x14ac:dyDescent="0.4">
      <c r="A41" s="143"/>
      <c r="B41" s="272" t="s">
        <v>271</v>
      </c>
      <c r="C41" s="28"/>
      <c r="D41" s="241">
        <f>'Inmatning och ver. TVV'!C41</f>
        <v>0</v>
      </c>
      <c r="E41" s="27"/>
      <c r="F41" s="408">
        <f>'Inmatning och ver. el'!D42</f>
        <v>0</v>
      </c>
      <c r="G41" s="27"/>
      <c r="H41" s="408">
        <f t="shared" si="0"/>
        <v>0</v>
      </c>
      <c r="I41" s="241">
        <f>IF(H41&gt;0,-0.05*H41*'Normalisering avvikelser år'!F$11,0)</f>
        <v>0</v>
      </c>
      <c r="J41" s="241">
        <f>IF(H41&gt;0,0.7*'Normalisering avvikelser år'!F$17*'Basdata &amp; Resultat'!F$23/$L$3*720/8760,0)</f>
        <v>0</v>
      </c>
      <c r="K41" s="435">
        <f t="shared" si="1"/>
        <v>0</v>
      </c>
      <c r="L41" s="79"/>
      <c r="M41" s="291">
        <f t="shared" ref="M41:M52" si="7">IF(L41=0,0,K41/L41)</f>
        <v>0</v>
      </c>
      <c r="N41" s="77"/>
      <c r="O41" s="48"/>
      <c r="P41" s="122"/>
      <c r="Q41" s="20"/>
      <c r="R41" s="582">
        <f>IFERROR(C41/'Basdata &amp; Resultat'!F$23,0)</f>
        <v>0</v>
      </c>
      <c r="S41" s="290">
        <f>IFERROR(H41/'Basdata &amp; Resultat'!$F$23,0)</f>
        <v>0</v>
      </c>
      <c r="T41" s="290">
        <f>IFERROR(M41/'Basdata &amp; Resultat'!$F$23,0)</f>
        <v>0</v>
      </c>
      <c r="U41" s="412">
        <f>IFERROR(O41/'Basdata &amp; Resultat'!$F$23,0)</f>
        <v>0</v>
      </c>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row>
    <row r="42" spans="1:65" ht="15" x14ac:dyDescent="0.4">
      <c r="A42" s="143"/>
      <c r="B42" s="272" t="s">
        <v>272</v>
      </c>
      <c r="C42" s="28"/>
      <c r="D42" s="241">
        <f>'Inmatning och ver. TVV'!C42</f>
        <v>0</v>
      </c>
      <c r="E42" s="27"/>
      <c r="F42" s="408">
        <f>'Inmatning och ver. el'!D43</f>
        <v>0</v>
      </c>
      <c r="G42" s="27"/>
      <c r="H42" s="408">
        <f t="shared" si="0"/>
        <v>0</v>
      </c>
      <c r="I42" s="241">
        <f>IF(H42&gt;0,-0.05*H42*'Normalisering avvikelser år'!F$11,0)</f>
        <v>0</v>
      </c>
      <c r="J42" s="241">
        <f>IF(H42&gt;0,0.7*'Normalisering avvikelser år'!F$17*'Basdata &amp; Resultat'!F$23/$L$3*720/8760,0)</f>
        <v>0</v>
      </c>
      <c r="K42" s="435">
        <f t="shared" si="1"/>
        <v>0</v>
      </c>
      <c r="L42" s="79"/>
      <c r="M42" s="291">
        <f t="shared" si="7"/>
        <v>0</v>
      </c>
      <c r="N42" s="77"/>
      <c r="O42" s="48"/>
      <c r="P42" s="122"/>
      <c r="Q42" s="20"/>
      <c r="R42" s="582">
        <f>IFERROR(C42/'Basdata &amp; Resultat'!F$23,0)</f>
        <v>0</v>
      </c>
      <c r="S42" s="290">
        <f>IFERROR(H42/'Basdata &amp; Resultat'!$F$23,0)</f>
        <v>0</v>
      </c>
      <c r="T42" s="290">
        <f>IFERROR(M42/'Basdata &amp; Resultat'!$F$23,0)</f>
        <v>0</v>
      </c>
      <c r="U42" s="412">
        <f>IFERROR(O42/'Basdata &amp; Resultat'!$F$23,0)</f>
        <v>0</v>
      </c>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row>
    <row r="43" spans="1:65" ht="15" x14ac:dyDescent="0.4">
      <c r="A43" s="143"/>
      <c r="B43" s="272" t="s">
        <v>273</v>
      </c>
      <c r="C43" s="27"/>
      <c r="D43" s="241">
        <f>'Inmatning och ver. TVV'!C43</f>
        <v>0</v>
      </c>
      <c r="E43" s="27"/>
      <c r="F43" s="408">
        <f>'Inmatning och ver. el'!D44</f>
        <v>0</v>
      </c>
      <c r="G43" s="27"/>
      <c r="H43" s="408">
        <f t="shared" si="0"/>
        <v>0</v>
      </c>
      <c r="I43" s="241">
        <f>IF(H43&gt;0,-0.05*H43*'Normalisering avvikelser år'!F$11,0)</f>
        <v>0</v>
      </c>
      <c r="J43" s="241">
        <f>IF(H43&gt;0,0.7*'Normalisering avvikelser år'!F$17*'Basdata &amp; Resultat'!F$23/$L$3*720/8760,0)</f>
        <v>0</v>
      </c>
      <c r="K43" s="435">
        <f t="shared" si="1"/>
        <v>0</v>
      </c>
      <c r="L43" s="79"/>
      <c r="M43" s="291">
        <f t="shared" si="7"/>
        <v>0</v>
      </c>
      <c r="N43" s="77"/>
      <c r="O43" s="48"/>
      <c r="P43" s="122"/>
      <c r="Q43" s="20"/>
      <c r="R43" s="582">
        <f>IFERROR(C43/'Basdata &amp; Resultat'!F$23,0)</f>
        <v>0</v>
      </c>
      <c r="S43" s="290">
        <f>IFERROR(H43/'Basdata &amp; Resultat'!$F$23,0)</f>
        <v>0</v>
      </c>
      <c r="T43" s="290">
        <f>IFERROR(M43/'Basdata &amp; Resultat'!$F$23,0)</f>
        <v>0</v>
      </c>
      <c r="U43" s="412">
        <f>IFERROR(O43/'Basdata &amp; Resultat'!$F$23,0)</f>
        <v>0</v>
      </c>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row>
    <row r="44" spans="1:65" ht="15" x14ac:dyDescent="0.4">
      <c r="A44" s="143"/>
      <c r="B44" s="272" t="s">
        <v>274</v>
      </c>
      <c r="C44" s="28"/>
      <c r="D44" s="241">
        <f>'Inmatning och ver. TVV'!C44</f>
        <v>0</v>
      </c>
      <c r="E44" s="27"/>
      <c r="F44" s="408">
        <f>'Inmatning och ver. el'!D45</f>
        <v>0</v>
      </c>
      <c r="G44" s="27"/>
      <c r="H44" s="408">
        <f t="shared" si="0"/>
        <v>0</v>
      </c>
      <c r="I44" s="241">
        <f>IF(H44&gt;0,-0.05*H44*'Normalisering avvikelser år'!F$11,0)</f>
        <v>0</v>
      </c>
      <c r="J44" s="241">
        <f>IF(H44&gt;0,0.7*'Normalisering avvikelser år'!F$17*'Basdata &amp; Resultat'!F$23/$L$3*720/8760,0)</f>
        <v>0</v>
      </c>
      <c r="K44" s="435">
        <f t="shared" si="1"/>
        <v>0</v>
      </c>
      <c r="L44" s="79"/>
      <c r="M44" s="291">
        <f t="shared" si="7"/>
        <v>0</v>
      </c>
      <c r="N44" s="77"/>
      <c r="O44" s="48"/>
      <c r="P44" s="122"/>
      <c r="Q44" s="20"/>
      <c r="R44" s="582">
        <f>IFERROR(C44/'Basdata &amp; Resultat'!F$23,0)</f>
        <v>0</v>
      </c>
      <c r="S44" s="290">
        <f>IFERROR(H44/'Basdata &amp; Resultat'!$F$23,0)</f>
        <v>0</v>
      </c>
      <c r="T44" s="290">
        <f>IFERROR(M44/'Basdata &amp; Resultat'!$F$23,0)</f>
        <v>0</v>
      </c>
      <c r="U44" s="412">
        <f>IFERROR(O44/'Basdata &amp; Resultat'!$F$23,0)</f>
        <v>0</v>
      </c>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row>
    <row r="45" spans="1:65" ht="15" x14ac:dyDescent="0.4">
      <c r="A45" s="143"/>
      <c r="B45" s="272" t="s">
        <v>275</v>
      </c>
      <c r="C45" s="28"/>
      <c r="D45" s="241">
        <f>'Inmatning och ver. TVV'!C45</f>
        <v>0</v>
      </c>
      <c r="E45" s="27"/>
      <c r="F45" s="408">
        <f>'Inmatning och ver. el'!D46</f>
        <v>0</v>
      </c>
      <c r="G45" s="27"/>
      <c r="H45" s="408">
        <f t="shared" si="0"/>
        <v>0</v>
      </c>
      <c r="I45" s="241">
        <f>IF(H45&gt;0,-0.05*H45*'Normalisering avvikelser år'!F$11,0)</f>
        <v>0</v>
      </c>
      <c r="J45" s="241">
        <f>IF(H45&gt;0,0.7*'Normalisering avvikelser år'!F$17*'Basdata &amp; Resultat'!F$23/$L$3*720/8760,0)</f>
        <v>0</v>
      </c>
      <c r="K45" s="435">
        <f t="shared" si="1"/>
        <v>0</v>
      </c>
      <c r="L45" s="79"/>
      <c r="M45" s="291">
        <f t="shared" si="7"/>
        <v>0</v>
      </c>
      <c r="N45" s="77"/>
      <c r="O45" s="48"/>
      <c r="P45" s="122"/>
      <c r="Q45" s="20"/>
      <c r="R45" s="582">
        <f>IFERROR(C45/'Basdata &amp; Resultat'!F$23,0)</f>
        <v>0</v>
      </c>
      <c r="S45" s="290">
        <f>IFERROR(H45/'Basdata &amp; Resultat'!$F$23,0)</f>
        <v>0</v>
      </c>
      <c r="T45" s="290">
        <f>IFERROR(M45/'Basdata &amp; Resultat'!$F$23,0)</f>
        <v>0</v>
      </c>
      <c r="U45" s="412">
        <f>IFERROR(O45/'Basdata &amp; Resultat'!$F$23,0)</f>
        <v>0</v>
      </c>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row>
    <row r="46" spans="1:65" ht="15" x14ac:dyDescent="0.4">
      <c r="A46" s="143"/>
      <c r="B46" s="272" t="s">
        <v>276</v>
      </c>
      <c r="C46" s="27"/>
      <c r="D46" s="241">
        <f>'Inmatning och ver. TVV'!C46</f>
        <v>0</v>
      </c>
      <c r="E46" s="27"/>
      <c r="F46" s="408">
        <f>'Inmatning och ver. el'!D47</f>
        <v>0</v>
      </c>
      <c r="G46" s="27"/>
      <c r="H46" s="408">
        <f t="shared" si="0"/>
        <v>0</v>
      </c>
      <c r="I46" s="241">
        <f>IF(H46&gt;0,-0.05*H46*'Normalisering avvikelser år'!F$11,0)</f>
        <v>0</v>
      </c>
      <c r="J46" s="241">
        <f>IF(H46&gt;0,0.7*'Normalisering avvikelser år'!F$17*'Basdata &amp; Resultat'!F$23/$L$3*720/8760,0)</f>
        <v>0</v>
      </c>
      <c r="K46" s="435">
        <f t="shared" si="1"/>
        <v>0</v>
      </c>
      <c r="L46" s="79"/>
      <c r="M46" s="291">
        <f t="shared" si="7"/>
        <v>0</v>
      </c>
      <c r="N46" s="77"/>
      <c r="O46" s="48"/>
      <c r="P46" s="122"/>
      <c r="Q46" s="20"/>
      <c r="R46" s="582">
        <f>IFERROR(C46/'Basdata &amp; Resultat'!F$23,0)</f>
        <v>0</v>
      </c>
      <c r="S46" s="290">
        <f>IFERROR(H46/'Basdata &amp; Resultat'!$F$23,0)</f>
        <v>0</v>
      </c>
      <c r="T46" s="290">
        <f>IFERROR(M46/'Basdata &amp; Resultat'!$F$23,0)</f>
        <v>0</v>
      </c>
      <c r="U46" s="412">
        <f>IFERROR(O46/'Basdata &amp; Resultat'!$F$23,0)</f>
        <v>0</v>
      </c>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row>
    <row r="47" spans="1:65" ht="15" x14ac:dyDescent="0.4">
      <c r="A47" s="143"/>
      <c r="B47" s="272" t="s">
        <v>277</v>
      </c>
      <c r="C47" s="28"/>
      <c r="D47" s="241">
        <f>'Inmatning och ver. TVV'!C47</f>
        <v>0</v>
      </c>
      <c r="E47" s="27"/>
      <c r="F47" s="408">
        <f>'Inmatning och ver. el'!D48</f>
        <v>0</v>
      </c>
      <c r="G47" s="27"/>
      <c r="H47" s="408">
        <f t="shared" si="0"/>
        <v>0</v>
      </c>
      <c r="I47" s="241">
        <f>IF(H47&gt;0,-0.05*H47*'Normalisering avvikelser år'!F$11,0)</f>
        <v>0</v>
      </c>
      <c r="J47" s="241">
        <f>IF(H47&gt;0,0.7*'Normalisering avvikelser år'!F$17*'Basdata &amp; Resultat'!F$23/$L$3*720/8760,0)</f>
        <v>0</v>
      </c>
      <c r="K47" s="435">
        <f t="shared" si="1"/>
        <v>0</v>
      </c>
      <c r="L47" s="79"/>
      <c r="M47" s="291">
        <f t="shared" si="7"/>
        <v>0</v>
      </c>
      <c r="N47" s="77"/>
      <c r="O47" s="48"/>
      <c r="P47" s="122"/>
      <c r="Q47" s="20"/>
      <c r="R47" s="582">
        <f>IFERROR(C47/'Basdata &amp; Resultat'!F$23,0)</f>
        <v>0</v>
      </c>
      <c r="S47" s="290">
        <f>IFERROR(H47/'Basdata &amp; Resultat'!$F$23,0)</f>
        <v>0</v>
      </c>
      <c r="T47" s="290">
        <f>IFERROR(M47/'Basdata &amp; Resultat'!$F$23,0)</f>
        <v>0</v>
      </c>
      <c r="U47" s="412">
        <f>IFERROR(O47/'Basdata &amp; Resultat'!$F$23,0)</f>
        <v>0</v>
      </c>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row>
    <row r="48" spans="1:65" ht="15" x14ac:dyDescent="0.4">
      <c r="A48" s="143"/>
      <c r="B48" s="272" t="s">
        <v>278</v>
      </c>
      <c r="C48" s="28"/>
      <c r="D48" s="241">
        <f>'Inmatning och ver. TVV'!C48</f>
        <v>0</v>
      </c>
      <c r="E48" s="27"/>
      <c r="F48" s="408">
        <f>'Inmatning och ver. el'!D49</f>
        <v>0</v>
      </c>
      <c r="G48" s="27"/>
      <c r="H48" s="408">
        <f t="shared" si="0"/>
        <v>0</v>
      </c>
      <c r="I48" s="241">
        <f>IF(H48&gt;0,-0.05*H48*'Normalisering avvikelser år'!F$11,0)</f>
        <v>0</v>
      </c>
      <c r="J48" s="241">
        <f>IF(H48&gt;0,0.7*'Normalisering avvikelser år'!F$17*'Basdata &amp; Resultat'!F$23/$L$3*720/8760,0)</f>
        <v>0</v>
      </c>
      <c r="K48" s="435">
        <f t="shared" si="1"/>
        <v>0</v>
      </c>
      <c r="L48" s="79"/>
      <c r="M48" s="291">
        <f t="shared" si="7"/>
        <v>0</v>
      </c>
      <c r="N48" s="77"/>
      <c r="O48" s="48"/>
      <c r="P48" s="122"/>
      <c r="Q48" s="20"/>
      <c r="R48" s="582">
        <f>IFERROR(C48/'Basdata &amp; Resultat'!F$23,0)</f>
        <v>0</v>
      </c>
      <c r="S48" s="290">
        <f>IFERROR(H48/'Basdata &amp; Resultat'!$F$23,0)</f>
        <v>0</v>
      </c>
      <c r="T48" s="290">
        <f>IFERROR(M48/'Basdata &amp; Resultat'!$F$23,0)</f>
        <v>0</v>
      </c>
      <c r="U48" s="412">
        <f>IFERROR(O48/'Basdata &amp; Resultat'!$F$23,0)</f>
        <v>0</v>
      </c>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row>
    <row r="49" spans="1:65" ht="15" x14ac:dyDescent="0.4">
      <c r="A49" s="143"/>
      <c r="B49" s="272" t="s">
        <v>279</v>
      </c>
      <c r="C49" s="27"/>
      <c r="D49" s="241">
        <f>'Inmatning och ver. TVV'!C49</f>
        <v>0</v>
      </c>
      <c r="E49" s="27"/>
      <c r="F49" s="408">
        <f>'Inmatning och ver. el'!D50</f>
        <v>0</v>
      </c>
      <c r="G49" s="27"/>
      <c r="H49" s="408">
        <f t="shared" si="0"/>
        <v>0</v>
      </c>
      <c r="I49" s="241">
        <f>IF(H49&gt;0,-0.05*H49*'Normalisering avvikelser år'!F$11,0)</f>
        <v>0</v>
      </c>
      <c r="J49" s="241">
        <f>IF(H49&gt;0,0.7*'Normalisering avvikelser år'!F$17*'Basdata &amp; Resultat'!F$23/$L$3*720/8760,0)</f>
        <v>0</v>
      </c>
      <c r="K49" s="435">
        <f t="shared" si="1"/>
        <v>0</v>
      </c>
      <c r="L49" s="79"/>
      <c r="M49" s="291">
        <f t="shared" si="7"/>
        <v>0</v>
      </c>
      <c r="N49" s="77"/>
      <c r="O49" s="48"/>
      <c r="P49" s="122"/>
      <c r="Q49" s="20"/>
      <c r="R49" s="582">
        <f>IFERROR(C49/'Basdata &amp; Resultat'!F$23,0)</f>
        <v>0</v>
      </c>
      <c r="S49" s="290">
        <f>IFERROR(H49/'Basdata &amp; Resultat'!$F$23,0)</f>
        <v>0</v>
      </c>
      <c r="T49" s="290">
        <f>IFERROR(M49/'Basdata &amp; Resultat'!$F$23,0)</f>
        <v>0</v>
      </c>
      <c r="U49" s="412">
        <f>IFERROR(O49/'Basdata &amp; Resultat'!$F$23,0)</f>
        <v>0</v>
      </c>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row>
    <row r="50" spans="1:65" ht="15" x14ac:dyDescent="0.4">
      <c r="A50" s="143"/>
      <c r="B50" s="272" t="s">
        <v>280</v>
      </c>
      <c r="C50" s="28"/>
      <c r="D50" s="241">
        <f>'Inmatning och ver. TVV'!C50</f>
        <v>0</v>
      </c>
      <c r="E50" s="27"/>
      <c r="F50" s="408">
        <f>'Inmatning och ver. el'!D51</f>
        <v>0</v>
      </c>
      <c r="G50" s="27"/>
      <c r="H50" s="408">
        <f t="shared" si="0"/>
        <v>0</v>
      </c>
      <c r="I50" s="241">
        <f>IF(H50&gt;0,-0.05*H50*'Normalisering avvikelser år'!F$11,0)</f>
        <v>0</v>
      </c>
      <c r="J50" s="241">
        <f>IF(H50&gt;0,0.7*'Normalisering avvikelser år'!F$17*'Basdata &amp; Resultat'!F$23/$L$3*720/8760,0)</f>
        <v>0</v>
      </c>
      <c r="K50" s="435">
        <f t="shared" si="1"/>
        <v>0</v>
      </c>
      <c r="L50" s="79"/>
      <c r="M50" s="291">
        <f t="shared" si="7"/>
        <v>0</v>
      </c>
      <c r="N50" s="77"/>
      <c r="O50" s="48"/>
      <c r="P50" s="122"/>
      <c r="Q50" s="20"/>
      <c r="R50" s="582">
        <f>IFERROR(C50/'Basdata &amp; Resultat'!F$23,0)</f>
        <v>0</v>
      </c>
      <c r="S50" s="290">
        <f>IFERROR(H50/'Basdata &amp; Resultat'!$F$23,0)</f>
        <v>0</v>
      </c>
      <c r="T50" s="290">
        <f>IFERROR(M50/'Basdata &amp; Resultat'!$F$23,0)</f>
        <v>0</v>
      </c>
      <c r="U50" s="412">
        <f>IFERROR(O50/'Basdata &amp; Resultat'!$F$23,0)</f>
        <v>0</v>
      </c>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row>
    <row r="51" spans="1:65" ht="15" x14ac:dyDescent="0.4">
      <c r="A51" s="143"/>
      <c r="B51" s="272" t="s">
        <v>281</v>
      </c>
      <c r="C51" s="30"/>
      <c r="D51" s="241">
        <f>'Inmatning och ver. TVV'!C51</f>
        <v>0</v>
      </c>
      <c r="E51" s="34"/>
      <c r="F51" s="241">
        <f>'Inmatning och ver. el'!D52</f>
        <v>0</v>
      </c>
      <c r="G51" s="34"/>
      <c r="H51" s="241">
        <f t="shared" si="0"/>
        <v>0</v>
      </c>
      <c r="I51" s="241">
        <f>IF(H51&gt;0,-0.05*H51*'Normalisering avvikelser år'!F$11,0)</f>
        <v>0</v>
      </c>
      <c r="J51" s="241">
        <f>IF(H51&gt;0,0.7*'Normalisering avvikelser år'!F$17*'Basdata &amp; Resultat'!F$23/$L$3*720/8760,0)</f>
        <v>0</v>
      </c>
      <c r="K51" s="241">
        <f t="shared" si="1"/>
        <v>0</v>
      </c>
      <c r="L51" s="115"/>
      <c r="M51" s="291">
        <f t="shared" si="7"/>
        <v>0</v>
      </c>
      <c r="N51" s="116"/>
      <c r="O51" s="45"/>
      <c r="P51" s="126"/>
      <c r="Q51" s="20"/>
      <c r="R51" s="583">
        <f>IFERROR(C51/'Basdata &amp; Resultat'!F$23,0)</f>
        <v>0</v>
      </c>
      <c r="S51" s="292">
        <f>IFERROR(H51/'Basdata &amp; Resultat'!$F$23,0)</f>
        <v>0</v>
      </c>
      <c r="T51" s="292">
        <f>IFERROR(M51/'Basdata &amp; Resultat'!$F$23,0)</f>
        <v>0</v>
      </c>
      <c r="U51" s="414">
        <f>IFERROR(O51/'Basdata &amp; Resultat'!$F$23,0)</f>
        <v>0</v>
      </c>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row>
    <row r="52" spans="1:65" ht="15.5" thickBot="1" x14ac:dyDescent="0.45">
      <c r="A52" s="143"/>
      <c r="B52" s="436" t="s">
        <v>236</v>
      </c>
      <c r="C52" s="31"/>
      <c r="D52" s="437">
        <f>'Inmatning och ver. TVV'!C52</f>
        <v>0</v>
      </c>
      <c r="E52" s="31"/>
      <c r="F52" s="440">
        <f>'Inmatning och ver. el'!D53</f>
        <v>0</v>
      </c>
      <c r="G52" s="31"/>
      <c r="H52" s="440">
        <f t="shared" si="0"/>
        <v>0</v>
      </c>
      <c r="I52" s="438">
        <f>IF(H52&gt;0,-0.05*H52*'Normalisering avvikelser år'!F$11,0)</f>
        <v>0</v>
      </c>
      <c r="J52" s="416">
        <f>IF(H52&gt;0,0.7*'Normalisering avvikelser år'!F$17*'Basdata &amp; Resultat'!F$23/L3*720/8760,0)</f>
        <v>0</v>
      </c>
      <c r="K52" s="450">
        <f t="shared" si="1"/>
        <v>0</v>
      </c>
      <c r="L52" s="117"/>
      <c r="M52" s="418">
        <f t="shared" si="7"/>
        <v>0</v>
      </c>
      <c r="N52" s="118"/>
      <c r="O52" s="121"/>
      <c r="P52" s="127"/>
      <c r="Q52" s="20"/>
      <c r="R52" s="587">
        <f>IFERROR(C52/'Basdata &amp; Resultat'!F$23,0)</f>
        <v>0</v>
      </c>
      <c r="S52" s="442">
        <f>IFERROR(H52/'Basdata &amp; Resultat'!$F$23,0)</f>
        <v>0</v>
      </c>
      <c r="T52" s="442">
        <f>IFERROR(M52/'Basdata &amp; Resultat'!$F$23,0)</f>
        <v>0</v>
      </c>
      <c r="U52" s="443">
        <f>IFERROR(O52/'Basdata &amp; Resultat'!$F$23,0)</f>
        <v>0</v>
      </c>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row>
    <row r="53" spans="1:65" s="428" customFormat="1" ht="15.5" thickBot="1" x14ac:dyDescent="0.45">
      <c r="A53" s="146"/>
      <c r="B53" s="423" t="s">
        <v>48</v>
      </c>
      <c r="C53" s="424">
        <f>IF(C52&gt;0,C52,SUM(C40:C51))</f>
        <v>0</v>
      </c>
      <c r="D53" s="424">
        <f>'Inmatning och ver. TVV'!C53</f>
        <v>0</v>
      </c>
      <c r="E53" s="424">
        <f t="shared" ref="E53" si="8">IF(E52&gt;0,E52,SUM(E40:E51))</f>
        <v>0</v>
      </c>
      <c r="F53" s="424">
        <f>'Inmatning och ver. el'!D54</f>
        <v>0</v>
      </c>
      <c r="G53" s="424">
        <f t="shared" ref="G53" si="9">IF(G52&gt;0,G52,SUM(G40:G51))</f>
        <v>0</v>
      </c>
      <c r="H53" s="424">
        <f t="shared" si="0"/>
        <v>0</v>
      </c>
      <c r="I53" s="451">
        <f t="shared" ref="I53:K53" si="10">IF(I52&gt;0,I52,SUM(I40:I51))</f>
        <v>0</v>
      </c>
      <c r="J53" s="424">
        <f t="shared" si="10"/>
        <v>0</v>
      </c>
      <c r="K53" s="452">
        <f t="shared" si="10"/>
        <v>0</v>
      </c>
      <c r="L53" s="337" t="str">
        <f>IF(L52&gt;0,L52,"-        ")</f>
        <v xml:space="preserve">-        </v>
      </c>
      <c r="M53" s="425">
        <f>IF(M52&gt;0,M52,SUM(M40:M51))</f>
        <v>0</v>
      </c>
      <c r="N53" s="425">
        <f>IF(N52&gt;0,N52,SUM(N40:N51))</f>
        <v>0</v>
      </c>
      <c r="O53" s="453">
        <f>IF(O52&gt;0,O52,SUM(O40:O51))</f>
        <v>0</v>
      </c>
      <c r="P53" s="130"/>
      <c r="Q53" s="578"/>
      <c r="R53" s="585">
        <f>IFERROR(C53/'Basdata &amp; Resultat'!F$23,0)</f>
        <v>0</v>
      </c>
      <c r="S53" s="297">
        <f>IFERROR(H53/'Basdata &amp; Resultat'!$F$23,0)</f>
        <v>0</v>
      </c>
      <c r="T53" s="297">
        <f>IFERROR(M53/'Basdata &amp; Resultat'!$F$23,0)</f>
        <v>0</v>
      </c>
      <c r="U53" s="454">
        <f>IFERROR(O53/'Basdata &amp; Resultat'!$F$23,0)</f>
        <v>0</v>
      </c>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row>
    <row r="54" spans="1:65" ht="10.5" customHeight="1" x14ac:dyDescent="0.35">
      <c r="A54" s="143"/>
      <c r="B54" s="143"/>
      <c r="C54" s="143"/>
      <c r="D54" s="143"/>
      <c r="E54" s="143"/>
      <c r="F54" s="143"/>
      <c r="G54" s="143"/>
      <c r="H54" s="143"/>
      <c r="I54" s="143"/>
      <c r="J54" s="143"/>
      <c r="K54" s="143"/>
      <c r="L54" s="455"/>
      <c r="M54" s="143"/>
      <c r="N54" s="143"/>
      <c r="O54" s="143"/>
      <c r="P54" s="143"/>
      <c r="Q54" s="224"/>
      <c r="R54" s="455"/>
      <c r="S54" s="455"/>
      <c r="T54" s="455"/>
      <c r="U54" s="455"/>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row>
    <row r="55" spans="1:65" x14ac:dyDescent="0.35">
      <c r="A55" s="143"/>
      <c r="B55" s="143"/>
      <c r="C55" s="143"/>
      <c r="D55" s="143"/>
      <c r="E55" s="143"/>
      <c r="F55" s="143"/>
      <c r="G55" s="143"/>
      <c r="H55" s="143"/>
      <c r="I55" s="143"/>
      <c r="J55" s="143"/>
      <c r="K55" s="143"/>
      <c r="L55" s="455"/>
      <c r="M55" s="143"/>
      <c r="N55" s="143"/>
      <c r="O55" s="143"/>
      <c r="P55" s="143"/>
      <c r="Q55" s="224"/>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row>
    <row r="56" spans="1:65" x14ac:dyDescent="0.35">
      <c r="A56" s="143"/>
      <c r="B56" s="143"/>
      <c r="C56" s="143"/>
      <c r="D56" s="143"/>
      <c r="E56" s="143"/>
      <c r="F56" s="143"/>
      <c r="G56" s="143"/>
      <c r="H56" s="143"/>
      <c r="I56" s="143"/>
      <c r="J56" s="143"/>
      <c r="K56" s="143"/>
      <c r="L56" s="455"/>
      <c r="M56" s="143"/>
      <c r="N56" s="143"/>
      <c r="O56" s="143"/>
      <c r="P56" s="143"/>
      <c r="Q56" s="224"/>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row>
    <row r="57" spans="1:65" x14ac:dyDescent="0.35">
      <c r="A57" s="143"/>
      <c r="B57" s="143"/>
      <c r="C57" s="143"/>
      <c r="D57" s="143"/>
      <c r="E57" s="143"/>
      <c r="F57" s="143"/>
      <c r="G57" s="143"/>
      <c r="H57" s="143"/>
      <c r="I57" s="143"/>
      <c r="J57" s="143"/>
      <c r="K57" s="143"/>
      <c r="L57" s="455"/>
      <c r="M57" s="143"/>
      <c r="N57" s="143"/>
      <c r="O57" s="143"/>
      <c r="P57" s="143"/>
      <c r="Q57" s="224"/>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row>
    <row r="58" spans="1:65" x14ac:dyDescent="0.35">
      <c r="A58" s="143"/>
      <c r="B58" s="143"/>
      <c r="C58" s="143"/>
      <c r="D58" s="143"/>
      <c r="E58" s="143"/>
      <c r="F58" s="143"/>
      <c r="G58" s="143"/>
      <c r="H58" s="143"/>
      <c r="I58" s="143"/>
      <c r="J58" s="143"/>
      <c r="K58" s="143"/>
      <c r="L58" s="455"/>
      <c r="M58" s="143"/>
      <c r="N58" s="143"/>
      <c r="O58" s="143"/>
      <c r="P58" s="143"/>
      <c r="Q58" s="224"/>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row>
    <row r="59" spans="1:65" x14ac:dyDescent="0.35">
      <c r="A59" s="143"/>
      <c r="B59" s="143"/>
      <c r="C59" s="143"/>
      <c r="D59" s="143"/>
      <c r="E59" s="143"/>
      <c r="F59" s="143"/>
      <c r="G59" s="143"/>
      <c r="H59" s="143"/>
      <c r="I59" s="143"/>
      <c r="J59" s="143"/>
      <c r="K59" s="143"/>
      <c r="L59" s="455"/>
      <c r="M59" s="143"/>
      <c r="N59" s="143"/>
      <c r="O59" s="143"/>
      <c r="P59" s="143"/>
      <c r="Q59" s="224"/>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row>
    <row r="60" spans="1:65" x14ac:dyDescent="0.35">
      <c r="A60" s="143"/>
      <c r="B60" s="143"/>
      <c r="C60" s="143"/>
      <c r="D60" s="143"/>
      <c r="E60" s="143"/>
      <c r="F60" s="143"/>
      <c r="G60" s="143"/>
      <c r="H60" s="143"/>
      <c r="I60" s="143"/>
      <c r="J60" s="143"/>
      <c r="K60" s="143"/>
      <c r="L60" s="455"/>
      <c r="M60" s="143"/>
      <c r="N60" s="143"/>
      <c r="O60" s="143"/>
      <c r="P60" s="143"/>
      <c r="Q60" s="224"/>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row>
    <row r="61" spans="1:65" x14ac:dyDescent="0.35">
      <c r="A61" s="143"/>
      <c r="B61" s="143"/>
      <c r="C61" s="143"/>
      <c r="D61" s="143"/>
      <c r="E61" s="143"/>
      <c r="F61" s="143"/>
      <c r="G61" s="143"/>
      <c r="H61" s="143"/>
      <c r="I61" s="143"/>
      <c r="J61" s="143"/>
      <c r="K61" s="143"/>
      <c r="L61" s="455"/>
      <c r="M61" s="143"/>
      <c r="N61" s="143"/>
      <c r="O61" s="143"/>
      <c r="P61" s="143"/>
      <c r="Q61" s="224"/>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row>
    <row r="62" spans="1:65" x14ac:dyDescent="0.35">
      <c r="A62" s="143"/>
      <c r="B62" s="143"/>
      <c r="C62" s="143"/>
      <c r="D62" s="143"/>
      <c r="E62" s="143"/>
      <c r="F62" s="143"/>
      <c r="G62" s="143"/>
      <c r="H62" s="143"/>
      <c r="I62" s="143"/>
      <c r="J62" s="143"/>
      <c r="K62" s="143"/>
      <c r="L62" s="455"/>
      <c r="M62" s="143"/>
      <c r="N62" s="143"/>
      <c r="O62" s="143"/>
      <c r="P62" s="143"/>
      <c r="Q62" s="224"/>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row>
    <row r="63" spans="1:65" x14ac:dyDescent="0.35">
      <c r="A63" s="143"/>
      <c r="B63" s="143"/>
      <c r="C63" s="143"/>
      <c r="D63" s="143"/>
      <c r="E63" s="143"/>
      <c r="F63" s="143"/>
      <c r="G63" s="143"/>
      <c r="H63" s="143"/>
      <c r="I63" s="143"/>
      <c r="J63" s="143"/>
      <c r="K63" s="143"/>
      <c r="L63" s="455"/>
      <c r="M63" s="143"/>
      <c r="N63" s="143"/>
      <c r="O63" s="143"/>
      <c r="P63" s="143"/>
      <c r="Q63" s="224"/>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row>
    <row r="64" spans="1:65" x14ac:dyDescent="0.35">
      <c r="A64" s="143"/>
      <c r="B64" s="143"/>
      <c r="C64" s="143"/>
      <c r="D64" s="143"/>
      <c r="E64" s="143"/>
      <c r="F64" s="143"/>
      <c r="G64" s="143"/>
      <c r="H64" s="143"/>
      <c r="I64" s="143"/>
      <c r="J64" s="143"/>
      <c r="K64" s="143"/>
      <c r="L64" s="455"/>
      <c r="M64" s="143"/>
      <c r="N64" s="143"/>
      <c r="O64" s="143"/>
      <c r="P64" s="143"/>
      <c r="Q64" s="224"/>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row>
    <row r="65" spans="1:65" x14ac:dyDescent="0.35">
      <c r="A65" s="143"/>
      <c r="B65" s="143"/>
      <c r="C65" s="143"/>
      <c r="D65" s="143"/>
      <c r="E65" s="143"/>
      <c r="F65" s="143"/>
      <c r="G65" s="143"/>
      <c r="H65" s="143"/>
      <c r="I65" s="143"/>
      <c r="J65" s="143"/>
      <c r="K65" s="143"/>
      <c r="L65" s="455"/>
      <c r="M65" s="143"/>
      <c r="N65" s="143"/>
      <c r="O65" s="143"/>
      <c r="P65" s="143"/>
      <c r="Q65" s="224"/>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row>
    <row r="66" spans="1:65" x14ac:dyDescent="0.35">
      <c r="A66" s="143"/>
      <c r="B66" s="143"/>
      <c r="C66" s="143"/>
      <c r="D66" s="143"/>
      <c r="E66" s="143"/>
      <c r="F66" s="143"/>
      <c r="G66" s="143"/>
      <c r="H66" s="143"/>
      <c r="I66" s="143"/>
      <c r="J66" s="143"/>
      <c r="K66" s="143"/>
      <c r="L66" s="455"/>
      <c r="M66" s="143"/>
      <c r="N66" s="143"/>
      <c r="O66" s="143"/>
      <c r="P66" s="143"/>
      <c r="Q66" s="224"/>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row>
    <row r="67" spans="1:65" x14ac:dyDescent="0.35">
      <c r="A67" s="143"/>
      <c r="B67" s="143"/>
      <c r="C67" s="143"/>
      <c r="D67" s="143"/>
      <c r="E67" s="143"/>
      <c r="F67" s="143"/>
      <c r="G67" s="143"/>
      <c r="H67" s="143"/>
      <c r="I67" s="143"/>
      <c r="J67" s="143"/>
      <c r="K67" s="143"/>
      <c r="L67" s="455"/>
      <c r="M67" s="143"/>
      <c r="N67" s="143"/>
      <c r="O67" s="143"/>
      <c r="P67" s="143"/>
      <c r="Q67" s="224"/>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row>
    <row r="68" spans="1:65" x14ac:dyDescent="0.35">
      <c r="A68" s="143"/>
      <c r="B68" s="143"/>
      <c r="C68" s="143"/>
      <c r="D68" s="143"/>
      <c r="E68" s="143"/>
      <c r="F68" s="143"/>
      <c r="G68" s="143"/>
      <c r="H68" s="143"/>
      <c r="I68" s="143"/>
      <c r="J68" s="143"/>
      <c r="K68" s="143"/>
      <c r="L68" s="455"/>
      <c r="M68" s="143"/>
      <c r="N68" s="143"/>
      <c r="O68" s="143"/>
      <c r="P68" s="143"/>
      <c r="Q68" s="224"/>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row>
    <row r="69" spans="1:65" x14ac:dyDescent="0.35">
      <c r="A69" s="143"/>
      <c r="B69" s="143"/>
      <c r="C69" s="143"/>
      <c r="D69" s="143"/>
      <c r="E69" s="143"/>
      <c r="F69" s="143"/>
      <c r="G69" s="143"/>
      <c r="H69" s="143"/>
      <c r="I69" s="143"/>
      <c r="J69" s="143"/>
      <c r="K69" s="143"/>
      <c r="L69" s="455"/>
      <c r="M69" s="143"/>
      <c r="N69" s="143"/>
      <c r="O69" s="143"/>
      <c r="P69" s="143"/>
      <c r="Q69" s="224"/>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row>
    <row r="70" spans="1:65" x14ac:dyDescent="0.35">
      <c r="A70" s="143"/>
      <c r="B70" s="143"/>
      <c r="C70" s="143"/>
      <c r="D70" s="143"/>
      <c r="E70" s="143"/>
      <c r="F70" s="143"/>
      <c r="G70" s="143"/>
      <c r="H70" s="143"/>
      <c r="I70" s="143"/>
      <c r="J70" s="143"/>
      <c r="K70" s="143"/>
      <c r="L70" s="455"/>
      <c r="M70" s="143"/>
      <c r="N70" s="143"/>
      <c r="O70" s="143"/>
      <c r="P70" s="143"/>
      <c r="Q70" s="224"/>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row>
    <row r="71" spans="1:65" x14ac:dyDescent="0.35">
      <c r="A71" s="143"/>
      <c r="B71" s="143"/>
      <c r="C71" s="143"/>
      <c r="D71" s="143"/>
      <c r="E71" s="143"/>
      <c r="F71" s="143"/>
      <c r="G71" s="143"/>
      <c r="H71" s="143"/>
      <c r="I71" s="143"/>
      <c r="J71" s="143"/>
      <c r="K71" s="143"/>
      <c r="L71" s="455"/>
      <c r="M71" s="143"/>
      <c r="N71" s="143"/>
      <c r="O71" s="143"/>
      <c r="P71" s="143"/>
      <c r="Q71" s="224"/>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row>
    <row r="72" spans="1:65" x14ac:dyDescent="0.35">
      <c r="A72" s="143"/>
      <c r="B72" s="143"/>
      <c r="C72" s="143"/>
      <c r="D72" s="143"/>
      <c r="E72" s="143"/>
      <c r="F72" s="143"/>
      <c r="G72" s="143"/>
      <c r="H72" s="143"/>
      <c r="I72" s="143"/>
      <c r="J72" s="143"/>
      <c r="K72" s="143"/>
      <c r="L72" s="455"/>
      <c r="M72" s="143"/>
      <c r="N72" s="143"/>
      <c r="O72" s="143"/>
      <c r="P72" s="143"/>
      <c r="Q72" s="224"/>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row>
    <row r="73" spans="1:65" x14ac:dyDescent="0.35">
      <c r="A73" s="143"/>
      <c r="B73" s="143"/>
      <c r="C73" s="143"/>
      <c r="D73" s="143"/>
      <c r="E73" s="143"/>
      <c r="F73" s="143"/>
      <c r="G73" s="143"/>
      <c r="H73" s="143"/>
      <c r="I73" s="143"/>
      <c r="J73" s="143"/>
      <c r="K73" s="143"/>
      <c r="L73" s="455"/>
      <c r="M73" s="143"/>
      <c r="N73" s="143"/>
      <c r="O73" s="143"/>
      <c r="P73" s="143"/>
      <c r="Q73" s="224"/>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row>
    <row r="74" spans="1:65" x14ac:dyDescent="0.35">
      <c r="A74" s="143"/>
      <c r="B74" s="143"/>
      <c r="C74" s="143"/>
      <c r="D74" s="143"/>
      <c r="E74" s="143"/>
      <c r="F74" s="143"/>
      <c r="G74" s="143"/>
      <c r="H74" s="143"/>
      <c r="I74" s="143"/>
      <c r="J74" s="143"/>
      <c r="K74" s="143"/>
      <c r="L74" s="455"/>
      <c r="M74" s="143"/>
      <c r="N74" s="143"/>
      <c r="O74" s="143"/>
      <c r="P74" s="143"/>
      <c r="Q74" s="224"/>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row>
    <row r="75" spans="1:65" x14ac:dyDescent="0.35">
      <c r="A75" s="143"/>
      <c r="B75" s="143"/>
      <c r="C75" s="143"/>
      <c r="D75" s="143"/>
      <c r="E75" s="143"/>
      <c r="F75" s="143"/>
      <c r="G75" s="143"/>
      <c r="H75" s="143"/>
      <c r="I75" s="143"/>
      <c r="J75" s="143"/>
      <c r="K75" s="143"/>
      <c r="L75" s="455"/>
      <c r="M75" s="143"/>
      <c r="N75" s="143"/>
      <c r="O75" s="143"/>
      <c r="P75" s="143"/>
      <c r="Q75" s="224"/>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row>
    <row r="76" spans="1:65" x14ac:dyDescent="0.35">
      <c r="A76" s="143"/>
      <c r="B76" s="143"/>
      <c r="C76" s="143"/>
      <c r="D76" s="143"/>
      <c r="E76" s="143"/>
      <c r="F76" s="143"/>
      <c r="G76" s="143"/>
      <c r="H76" s="143"/>
      <c r="I76" s="143"/>
      <c r="J76" s="143"/>
      <c r="K76" s="143"/>
      <c r="L76" s="455"/>
      <c r="M76" s="143"/>
      <c r="N76" s="143"/>
      <c r="O76" s="143"/>
      <c r="P76" s="143"/>
      <c r="Q76" s="224"/>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row>
    <row r="77" spans="1:65" x14ac:dyDescent="0.35">
      <c r="A77" s="143"/>
      <c r="B77" s="143"/>
      <c r="C77" s="143"/>
      <c r="D77" s="143"/>
      <c r="E77" s="143"/>
      <c r="F77" s="143"/>
      <c r="G77" s="143"/>
      <c r="H77" s="143"/>
      <c r="I77" s="143"/>
      <c r="J77" s="143"/>
      <c r="K77" s="143"/>
      <c r="L77" s="455"/>
      <c r="M77" s="143"/>
      <c r="N77" s="143"/>
      <c r="O77" s="143"/>
      <c r="P77" s="143"/>
      <c r="Q77" s="224"/>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row>
    <row r="78" spans="1:65" x14ac:dyDescent="0.35">
      <c r="A78" s="143"/>
      <c r="B78" s="143"/>
      <c r="C78" s="143"/>
      <c r="D78" s="143"/>
      <c r="E78" s="143"/>
      <c r="F78" s="143"/>
      <c r="G78" s="143"/>
      <c r="H78" s="143"/>
      <c r="I78" s="143"/>
      <c r="J78" s="143"/>
      <c r="K78" s="143"/>
      <c r="L78" s="455"/>
      <c r="M78" s="143"/>
      <c r="N78" s="143"/>
      <c r="O78" s="143"/>
      <c r="P78" s="143"/>
      <c r="Q78" s="224"/>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row>
    <row r="79" spans="1:65" x14ac:dyDescent="0.35">
      <c r="A79" s="143"/>
      <c r="B79" s="143"/>
      <c r="C79" s="143"/>
      <c r="D79" s="143"/>
      <c r="E79" s="143"/>
      <c r="F79" s="143"/>
      <c r="G79" s="143"/>
      <c r="H79" s="143"/>
      <c r="I79" s="143"/>
      <c r="J79" s="143"/>
      <c r="K79" s="143"/>
      <c r="L79" s="455"/>
      <c r="M79" s="143"/>
      <c r="N79" s="143"/>
      <c r="O79" s="143"/>
      <c r="P79" s="143"/>
      <c r="Q79" s="224"/>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row>
    <row r="80" spans="1:65" x14ac:dyDescent="0.35">
      <c r="A80" s="143"/>
      <c r="B80" s="143"/>
      <c r="C80" s="143"/>
      <c r="D80" s="143"/>
      <c r="E80" s="143"/>
      <c r="F80" s="143"/>
      <c r="G80" s="143"/>
      <c r="H80" s="143"/>
      <c r="I80" s="143"/>
      <c r="J80" s="143"/>
      <c r="K80" s="143"/>
      <c r="L80" s="455"/>
      <c r="M80" s="143"/>
      <c r="N80" s="143"/>
      <c r="O80" s="143"/>
      <c r="P80" s="143"/>
      <c r="Q80" s="224"/>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row>
    <row r="81" spans="1:65" x14ac:dyDescent="0.35">
      <c r="A81" s="143"/>
      <c r="B81" s="143"/>
      <c r="C81" s="143"/>
      <c r="D81" s="143"/>
      <c r="E81" s="143"/>
      <c r="F81" s="143"/>
      <c r="G81" s="143"/>
      <c r="H81" s="143"/>
      <c r="I81" s="143"/>
      <c r="J81" s="143"/>
      <c r="K81" s="143"/>
      <c r="L81" s="455"/>
      <c r="M81" s="143"/>
      <c r="N81" s="143"/>
      <c r="O81" s="143"/>
      <c r="P81" s="143"/>
      <c r="Q81" s="224"/>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row>
    <row r="82" spans="1:65" x14ac:dyDescent="0.35">
      <c r="A82" s="143"/>
      <c r="B82" s="143"/>
      <c r="C82" s="143"/>
      <c r="D82" s="143"/>
      <c r="E82" s="143"/>
      <c r="F82" s="143"/>
      <c r="G82" s="143"/>
      <c r="H82" s="143"/>
      <c r="I82" s="143"/>
      <c r="J82" s="143"/>
      <c r="K82" s="143"/>
      <c r="L82" s="455"/>
      <c r="M82" s="143"/>
      <c r="N82" s="143"/>
      <c r="O82" s="143"/>
      <c r="P82" s="143"/>
      <c r="Q82" s="224"/>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row>
    <row r="83" spans="1:65" x14ac:dyDescent="0.35">
      <c r="A83" s="143"/>
      <c r="B83" s="143"/>
      <c r="C83" s="143"/>
      <c r="D83" s="143"/>
      <c r="E83" s="143"/>
      <c r="F83" s="143"/>
      <c r="G83" s="143"/>
      <c r="H83" s="143"/>
      <c r="I83" s="143"/>
      <c r="J83" s="143"/>
      <c r="K83" s="143"/>
      <c r="L83" s="455"/>
      <c r="M83" s="143"/>
      <c r="N83" s="143"/>
      <c r="O83" s="143"/>
      <c r="P83" s="143"/>
      <c r="Q83" s="224"/>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row>
    <row r="84" spans="1:65" x14ac:dyDescent="0.35">
      <c r="A84" s="143"/>
      <c r="B84" s="143"/>
      <c r="C84" s="143"/>
      <c r="D84" s="143"/>
      <c r="E84" s="143"/>
      <c r="F84" s="143"/>
      <c r="G84" s="143"/>
      <c r="H84" s="143"/>
      <c r="I84" s="143"/>
      <c r="J84" s="143"/>
      <c r="K84" s="143"/>
      <c r="L84" s="455"/>
      <c r="M84" s="143"/>
      <c r="N84" s="143"/>
      <c r="O84" s="143"/>
      <c r="P84" s="143"/>
      <c r="Q84" s="224"/>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row>
    <row r="85" spans="1:65" x14ac:dyDescent="0.35">
      <c r="A85" s="143"/>
      <c r="B85" s="143"/>
      <c r="C85" s="143"/>
      <c r="D85" s="143"/>
      <c r="E85" s="143"/>
      <c r="F85" s="143"/>
      <c r="G85" s="143"/>
      <c r="H85" s="143"/>
      <c r="I85" s="143"/>
      <c r="J85" s="143"/>
      <c r="K85" s="143"/>
      <c r="L85" s="455"/>
      <c r="M85" s="143"/>
      <c r="N85" s="143"/>
      <c r="O85" s="143"/>
      <c r="P85" s="143"/>
      <c r="Q85" s="224"/>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row>
    <row r="86" spans="1:65" x14ac:dyDescent="0.35">
      <c r="A86" s="143"/>
      <c r="B86" s="143"/>
      <c r="C86" s="143"/>
      <c r="D86" s="143"/>
      <c r="E86" s="143"/>
      <c r="F86" s="143"/>
      <c r="G86" s="143"/>
      <c r="H86" s="143"/>
      <c r="I86" s="143"/>
      <c r="J86" s="143"/>
      <c r="K86" s="143"/>
      <c r="L86" s="455"/>
      <c r="M86" s="143"/>
      <c r="N86" s="143"/>
      <c r="O86" s="143"/>
      <c r="P86" s="143"/>
      <c r="Q86" s="224"/>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row>
    <row r="87" spans="1:65" x14ac:dyDescent="0.35">
      <c r="A87" s="143"/>
      <c r="B87" s="143"/>
      <c r="C87" s="143"/>
      <c r="D87" s="143"/>
      <c r="E87" s="143"/>
      <c r="F87" s="143"/>
      <c r="G87" s="143"/>
      <c r="H87" s="143"/>
      <c r="I87" s="143"/>
      <c r="J87" s="143"/>
      <c r="K87" s="143"/>
      <c r="L87" s="455"/>
      <c r="M87" s="143"/>
      <c r="N87" s="143"/>
      <c r="O87" s="143"/>
      <c r="P87" s="143"/>
      <c r="Q87" s="224"/>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row>
    <row r="88" spans="1:65" x14ac:dyDescent="0.35">
      <c r="A88" s="143"/>
      <c r="B88" s="143"/>
      <c r="C88" s="143"/>
      <c r="D88" s="143"/>
      <c r="E88" s="143"/>
      <c r="F88" s="143"/>
      <c r="G88" s="143"/>
      <c r="H88" s="143"/>
      <c r="I88" s="143"/>
      <c r="J88" s="143"/>
      <c r="K88" s="143"/>
      <c r="L88" s="455"/>
      <c r="M88" s="143"/>
      <c r="N88" s="143"/>
      <c r="O88" s="143"/>
      <c r="P88" s="143"/>
      <c r="Q88" s="224"/>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row>
    <row r="89" spans="1:65" x14ac:dyDescent="0.35">
      <c r="A89" s="143"/>
      <c r="B89" s="143"/>
      <c r="C89" s="143"/>
      <c r="D89" s="143"/>
      <c r="E89" s="143"/>
      <c r="F89" s="143"/>
      <c r="G89" s="143"/>
      <c r="H89" s="143"/>
      <c r="I89" s="143"/>
      <c r="J89" s="143"/>
      <c r="K89" s="143"/>
      <c r="L89" s="455"/>
      <c r="M89" s="143"/>
      <c r="N89" s="143"/>
      <c r="O89" s="143"/>
      <c r="P89" s="143"/>
      <c r="Q89" s="224"/>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row>
    <row r="90" spans="1:65" x14ac:dyDescent="0.35">
      <c r="A90" s="143"/>
      <c r="B90" s="143"/>
      <c r="C90" s="143"/>
      <c r="D90" s="143"/>
      <c r="E90" s="143"/>
      <c r="F90" s="143"/>
      <c r="G90" s="143"/>
      <c r="H90" s="143"/>
      <c r="I90" s="143"/>
      <c r="J90" s="143"/>
      <c r="K90" s="143"/>
      <c r="L90" s="455"/>
      <c r="M90" s="143"/>
      <c r="N90" s="143"/>
      <c r="O90" s="143"/>
      <c r="P90" s="143"/>
      <c r="Q90" s="224"/>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row>
    <row r="91" spans="1:65" x14ac:dyDescent="0.35">
      <c r="A91" s="143"/>
      <c r="B91" s="143"/>
      <c r="C91" s="143"/>
      <c r="D91" s="143"/>
      <c r="E91" s="143"/>
      <c r="F91" s="143"/>
      <c r="G91" s="143"/>
      <c r="H91" s="143"/>
      <c r="I91" s="143"/>
      <c r="J91" s="143"/>
      <c r="K91" s="143"/>
      <c r="L91" s="455"/>
      <c r="M91" s="143"/>
      <c r="N91" s="143"/>
      <c r="O91" s="143"/>
      <c r="P91" s="143"/>
      <c r="Q91" s="224"/>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row>
    <row r="92" spans="1:65" x14ac:dyDescent="0.35">
      <c r="A92" s="143"/>
      <c r="B92" s="143"/>
      <c r="C92" s="143"/>
      <c r="D92" s="143"/>
      <c r="E92" s="143"/>
      <c r="F92" s="143"/>
      <c r="G92" s="143"/>
      <c r="H92" s="143"/>
      <c r="I92" s="143"/>
      <c r="J92" s="143"/>
      <c r="K92" s="143"/>
      <c r="L92" s="455"/>
      <c r="M92" s="143"/>
      <c r="N92" s="143"/>
      <c r="O92" s="143"/>
      <c r="P92" s="143"/>
      <c r="Q92" s="224"/>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row>
    <row r="93" spans="1:65" x14ac:dyDescent="0.35">
      <c r="A93" s="143"/>
      <c r="B93" s="143"/>
      <c r="C93" s="143"/>
      <c r="D93" s="143"/>
      <c r="E93" s="143"/>
      <c r="F93" s="143"/>
      <c r="G93" s="143"/>
      <c r="H93" s="143"/>
      <c r="I93" s="143"/>
      <c r="J93" s="143"/>
      <c r="K93" s="143"/>
      <c r="L93" s="455"/>
      <c r="M93" s="143"/>
      <c r="N93" s="143"/>
      <c r="O93" s="143"/>
      <c r="P93" s="143"/>
      <c r="Q93" s="224"/>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row>
    <row r="94" spans="1:65" x14ac:dyDescent="0.35">
      <c r="A94" s="143"/>
      <c r="B94" s="143"/>
      <c r="C94" s="143"/>
      <c r="D94" s="143"/>
      <c r="E94" s="143"/>
      <c r="F94" s="143"/>
      <c r="G94" s="143"/>
      <c r="H94" s="143"/>
      <c r="I94" s="143"/>
      <c r="J94" s="143"/>
      <c r="K94" s="143"/>
      <c r="L94" s="455"/>
      <c r="M94" s="143"/>
      <c r="N94" s="143"/>
      <c r="O94" s="143"/>
      <c r="P94" s="143"/>
      <c r="Q94" s="224"/>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row>
    <row r="95" spans="1:65" x14ac:dyDescent="0.35">
      <c r="A95" s="143"/>
      <c r="B95" s="143"/>
      <c r="C95" s="143"/>
      <c r="D95" s="143"/>
      <c r="E95" s="143"/>
      <c r="F95" s="143"/>
      <c r="G95" s="143"/>
      <c r="H95" s="143"/>
      <c r="I95" s="143"/>
      <c r="J95" s="143"/>
      <c r="K95" s="143"/>
      <c r="L95" s="455"/>
      <c r="M95" s="143"/>
      <c r="N95" s="143"/>
      <c r="O95" s="143"/>
      <c r="P95" s="143"/>
      <c r="Q95" s="224"/>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row>
    <row r="96" spans="1:65" x14ac:dyDescent="0.35">
      <c r="A96" s="143"/>
      <c r="B96" s="143"/>
      <c r="C96" s="143"/>
      <c r="D96" s="143"/>
      <c r="E96" s="143"/>
      <c r="F96" s="143"/>
      <c r="G96" s="143"/>
      <c r="H96" s="143"/>
      <c r="I96" s="143"/>
      <c r="J96" s="143"/>
      <c r="K96" s="143"/>
      <c r="L96" s="455"/>
      <c r="M96" s="143"/>
      <c r="N96" s="143"/>
      <c r="O96" s="143"/>
      <c r="P96" s="143"/>
      <c r="Q96" s="224"/>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row>
    <row r="97" spans="1:65" x14ac:dyDescent="0.35">
      <c r="A97" s="143"/>
      <c r="B97" s="143"/>
      <c r="C97" s="143"/>
      <c r="D97" s="143"/>
      <c r="E97" s="143"/>
      <c r="F97" s="143"/>
      <c r="G97" s="143"/>
      <c r="H97" s="143"/>
      <c r="I97" s="143"/>
      <c r="J97" s="143"/>
      <c r="K97" s="143"/>
      <c r="L97" s="455"/>
      <c r="M97" s="143"/>
      <c r="N97" s="143"/>
      <c r="O97" s="143"/>
      <c r="P97" s="143"/>
      <c r="Q97" s="224"/>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row>
    <row r="98" spans="1:65" x14ac:dyDescent="0.35">
      <c r="A98" s="143"/>
      <c r="B98" s="143"/>
      <c r="C98" s="143"/>
      <c r="D98" s="143"/>
      <c r="E98" s="143"/>
      <c r="F98" s="143"/>
      <c r="G98" s="143"/>
      <c r="H98" s="143"/>
      <c r="I98" s="143"/>
      <c r="J98" s="143"/>
      <c r="K98" s="143"/>
      <c r="L98" s="455"/>
      <c r="M98" s="143"/>
      <c r="N98" s="143"/>
      <c r="O98" s="143"/>
      <c r="P98" s="143"/>
      <c r="Q98" s="224"/>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row>
    <row r="99" spans="1:65" x14ac:dyDescent="0.35">
      <c r="A99" s="143"/>
      <c r="B99" s="143"/>
      <c r="C99" s="143"/>
      <c r="D99" s="143"/>
      <c r="E99" s="143"/>
      <c r="F99" s="143"/>
      <c r="G99" s="143"/>
      <c r="H99" s="143"/>
      <c r="I99" s="143"/>
      <c r="J99" s="143"/>
      <c r="K99" s="143"/>
      <c r="L99" s="455"/>
      <c r="M99" s="143"/>
      <c r="N99" s="143"/>
      <c r="O99" s="143"/>
      <c r="P99" s="143"/>
      <c r="Q99" s="224"/>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row>
    <row r="100" spans="1:65" x14ac:dyDescent="0.35">
      <c r="A100" s="143"/>
      <c r="B100" s="143"/>
      <c r="C100" s="143"/>
      <c r="D100" s="143"/>
      <c r="E100" s="143"/>
      <c r="F100" s="143"/>
      <c r="G100" s="143"/>
      <c r="H100" s="143"/>
      <c r="I100" s="143"/>
      <c r="J100" s="143"/>
      <c r="K100" s="143"/>
      <c r="L100" s="455"/>
      <c r="M100" s="143"/>
      <c r="N100" s="143"/>
      <c r="O100" s="143"/>
      <c r="P100" s="143"/>
      <c r="Q100" s="224"/>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row>
    <row r="101" spans="1:65" x14ac:dyDescent="0.35">
      <c r="A101" s="143"/>
      <c r="B101" s="143"/>
      <c r="C101" s="143"/>
      <c r="D101" s="143"/>
      <c r="E101" s="143"/>
      <c r="F101" s="143"/>
      <c r="G101" s="143"/>
      <c r="H101" s="143"/>
      <c r="I101" s="143"/>
      <c r="J101" s="143"/>
      <c r="K101" s="143"/>
      <c r="L101" s="455"/>
      <c r="M101" s="143"/>
      <c r="N101" s="143"/>
      <c r="O101" s="143"/>
      <c r="P101" s="143"/>
      <c r="Q101" s="224"/>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row>
    <row r="102" spans="1:65" x14ac:dyDescent="0.35">
      <c r="A102" s="143"/>
      <c r="B102" s="143"/>
      <c r="C102" s="143"/>
      <c r="D102" s="143"/>
      <c r="E102" s="143"/>
      <c r="F102" s="143"/>
      <c r="G102" s="143"/>
      <c r="H102" s="143"/>
      <c r="I102" s="143"/>
      <c r="J102" s="143"/>
      <c r="K102" s="143"/>
      <c r="L102" s="455"/>
      <c r="M102" s="143"/>
      <c r="N102" s="143"/>
      <c r="O102" s="143"/>
      <c r="P102" s="143"/>
      <c r="Q102" s="224"/>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row>
    <row r="103" spans="1:65" x14ac:dyDescent="0.35">
      <c r="A103" s="143"/>
      <c r="B103" s="143"/>
      <c r="C103" s="143"/>
      <c r="D103" s="143"/>
      <c r="E103" s="143"/>
      <c r="F103" s="143"/>
      <c r="G103" s="143"/>
      <c r="H103" s="143"/>
      <c r="I103" s="143"/>
      <c r="J103" s="143"/>
      <c r="K103" s="143"/>
      <c r="L103" s="455"/>
      <c r="M103" s="143"/>
      <c r="N103" s="143"/>
      <c r="O103" s="143"/>
      <c r="P103" s="143"/>
      <c r="Q103" s="224"/>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row>
    <row r="104" spans="1:65" x14ac:dyDescent="0.35">
      <c r="A104" s="143"/>
      <c r="B104" s="143"/>
      <c r="C104" s="143"/>
      <c r="D104" s="143"/>
      <c r="E104" s="143"/>
      <c r="F104" s="143"/>
      <c r="G104" s="143"/>
      <c r="H104" s="143"/>
      <c r="I104" s="143"/>
      <c r="J104" s="143"/>
      <c r="K104" s="143"/>
      <c r="L104" s="455"/>
      <c r="M104" s="143"/>
      <c r="N104" s="143"/>
      <c r="O104" s="143"/>
      <c r="P104" s="143"/>
      <c r="Q104" s="224"/>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row>
    <row r="105" spans="1:65" x14ac:dyDescent="0.35">
      <c r="A105" s="143"/>
      <c r="B105" s="143"/>
      <c r="C105" s="143"/>
      <c r="D105" s="143"/>
      <c r="E105" s="143"/>
      <c r="F105" s="143"/>
      <c r="G105" s="143"/>
      <c r="H105" s="143"/>
      <c r="I105" s="143"/>
      <c r="J105" s="143"/>
      <c r="K105" s="143"/>
      <c r="L105" s="455"/>
      <c r="M105" s="143"/>
      <c r="N105" s="143"/>
      <c r="O105" s="143"/>
      <c r="P105" s="143"/>
      <c r="Q105" s="224"/>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row>
    <row r="106" spans="1:65" x14ac:dyDescent="0.35">
      <c r="A106" s="143"/>
      <c r="B106" s="143"/>
      <c r="C106" s="143"/>
      <c r="D106" s="143"/>
      <c r="E106" s="143"/>
      <c r="F106" s="143"/>
      <c r="G106" s="143"/>
      <c r="H106" s="143"/>
      <c r="I106" s="143"/>
      <c r="J106" s="143"/>
      <c r="K106" s="143"/>
      <c r="L106" s="455"/>
      <c r="M106" s="143"/>
      <c r="N106" s="143"/>
      <c r="O106" s="143"/>
      <c r="P106" s="143"/>
      <c r="Q106" s="224"/>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row>
    <row r="107" spans="1:65" x14ac:dyDescent="0.35">
      <c r="A107" s="143"/>
      <c r="B107" s="143"/>
      <c r="C107" s="143"/>
      <c r="D107" s="143"/>
      <c r="E107" s="143"/>
      <c r="F107" s="143"/>
      <c r="G107" s="143"/>
      <c r="H107" s="143"/>
      <c r="I107" s="143"/>
      <c r="J107" s="143"/>
      <c r="K107" s="143"/>
      <c r="L107" s="455"/>
      <c r="M107" s="143"/>
      <c r="N107" s="143"/>
      <c r="O107" s="143"/>
      <c r="P107" s="143"/>
      <c r="Q107" s="224"/>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row>
    <row r="108" spans="1:65" x14ac:dyDescent="0.35">
      <c r="A108" s="143"/>
      <c r="B108" s="143"/>
      <c r="C108" s="143"/>
      <c r="D108" s="143"/>
      <c r="E108" s="143"/>
      <c r="F108" s="143"/>
      <c r="G108" s="143"/>
      <c r="H108" s="143"/>
      <c r="I108" s="143"/>
      <c r="J108" s="143"/>
      <c r="K108" s="143"/>
      <c r="L108" s="455"/>
      <c r="M108" s="143"/>
      <c r="N108" s="143"/>
      <c r="O108" s="143"/>
      <c r="P108" s="143"/>
      <c r="Q108" s="224"/>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row>
    <row r="109" spans="1:65" x14ac:dyDescent="0.35">
      <c r="A109" s="143"/>
      <c r="B109" s="143"/>
      <c r="C109" s="143"/>
      <c r="D109" s="143"/>
      <c r="E109" s="143"/>
      <c r="F109" s="143"/>
      <c r="G109" s="143"/>
      <c r="H109" s="143"/>
      <c r="I109" s="143"/>
      <c r="J109" s="143"/>
      <c r="K109" s="143"/>
      <c r="L109" s="455"/>
      <c r="M109" s="143"/>
      <c r="N109" s="143"/>
      <c r="O109" s="143"/>
      <c r="P109" s="143"/>
      <c r="Q109" s="224"/>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row>
    <row r="110" spans="1:65" x14ac:dyDescent="0.35">
      <c r="A110" s="143"/>
      <c r="B110" s="143"/>
      <c r="C110" s="143"/>
      <c r="D110" s="143"/>
      <c r="E110" s="143"/>
      <c r="F110" s="143"/>
      <c r="G110" s="143"/>
      <c r="H110" s="143"/>
      <c r="I110" s="143"/>
      <c r="J110" s="143"/>
      <c r="K110" s="143"/>
      <c r="L110" s="455"/>
      <c r="M110" s="143"/>
      <c r="N110" s="143"/>
      <c r="O110" s="143"/>
      <c r="P110" s="143"/>
      <c r="Q110" s="224"/>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row>
    <row r="111" spans="1:65" x14ac:dyDescent="0.35">
      <c r="A111" s="143"/>
      <c r="B111" s="143"/>
      <c r="C111" s="143"/>
      <c r="D111" s="143"/>
      <c r="E111" s="143"/>
      <c r="F111" s="143"/>
      <c r="G111" s="143"/>
      <c r="H111" s="143"/>
      <c r="I111" s="143"/>
      <c r="J111" s="143"/>
      <c r="K111" s="143"/>
      <c r="L111" s="455"/>
      <c r="M111" s="143"/>
      <c r="N111" s="143"/>
      <c r="O111" s="143"/>
      <c r="P111" s="143"/>
      <c r="Q111" s="224"/>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row>
    <row r="112" spans="1:65" x14ac:dyDescent="0.35">
      <c r="A112" s="143"/>
      <c r="B112" s="143"/>
      <c r="C112" s="143"/>
      <c r="D112" s="143"/>
      <c r="E112" s="143"/>
      <c r="F112" s="143"/>
      <c r="G112" s="143"/>
      <c r="H112" s="143"/>
      <c r="I112" s="143"/>
      <c r="J112" s="143"/>
      <c r="K112" s="143"/>
      <c r="L112" s="455"/>
      <c r="M112" s="143"/>
      <c r="N112" s="143"/>
      <c r="O112" s="143"/>
      <c r="P112" s="143"/>
      <c r="Q112" s="224"/>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row>
    <row r="113" spans="1:65" x14ac:dyDescent="0.35">
      <c r="A113" s="143"/>
      <c r="B113" s="143"/>
      <c r="C113" s="143"/>
      <c r="D113" s="143"/>
      <c r="E113" s="143"/>
      <c r="F113" s="143"/>
      <c r="G113" s="143"/>
      <c r="H113" s="143"/>
      <c r="I113" s="143"/>
      <c r="J113" s="143"/>
      <c r="K113" s="143"/>
      <c r="L113" s="455"/>
      <c r="M113" s="143"/>
      <c r="N113" s="143"/>
      <c r="O113" s="143"/>
      <c r="P113" s="143"/>
      <c r="Q113" s="224"/>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row>
    <row r="114" spans="1:65" x14ac:dyDescent="0.35">
      <c r="A114" s="143"/>
      <c r="B114" s="143"/>
      <c r="C114" s="143"/>
      <c r="D114" s="143"/>
      <c r="E114" s="143"/>
      <c r="F114" s="143"/>
      <c r="G114" s="143"/>
      <c r="H114" s="143"/>
      <c r="I114" s="143"/>
      <c r="J114" s="143"/>
      <c r="K114" s="143"/>
      <c r="L114" s="455"/>
      <c r="M114" s="143"/>
      <c r="N114" s="143"/>
      <c r="O114" s="143"/>
      <c r="P114" s="143"/>
      <c r="Q114" s="224"/>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row>
    <row r="115" spans="1:65" x14ac:dyDescent="0.35">
      <c r="A115" s="143"/>
      <c r="B115" s="143"/>
      <c r="C115" s="143"/>
      <c r="D115" s="143"/>
      <c r="E115" s="143"/>
      <c r="F115" s="143"/>
      <c r="G115" s="143"/>
      <c r="H115" s="143"/>
      <c r="I115" s="143"/>
      <c r="J115" s="143"/>
      <c r="K115" s="143"/>
      <c r="L115" s="455"/>
      <c r="M115" s="143"/>
      <c r="N115" s="143"/>
      <c r="O115" s="143"/>
      <c r="P115" s="143"/>
      <c r="Q115" s="224"/>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row>
    <row r="116" spans="1:65" x14ac:dyDescent="0.35">
      <c r="A116" s="143"/>
      <c r="B116" s="143"/>
      <c r="C116" s="143"/>
      <c r="D116" s="143"/>
      <c r="E116" s="143"/>
      <c r="F116" s="143"/>
      <c r="G116" s="143"/>
      <c r="H116" s="143"/>
      <c r="I116" s="143"/>
      <c r="J116" s="143"/>
      <c r="K116" s="143"/>
      <c r="L116" s="455"/>
      <c r="M116" s="143"/>
      <c r="N116" s="143"/>
      <c r="O116" s="143"/>
      <c r="P116" s="143"/>
      <c r="Q116" s="224"/>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row>
    <row r="117" spans="1:65" x14ac:dyDescent="0.35">
      <c r="A117" s="143"/>
      <c r="B117" s="143"/>
      <c r="C117" s="143"/>
      <c r="D117" s="143"/>
      <c r="E117" s="143"/>
      <c r="F117" s="143"/>
      <c r="G117" s="143"/>
      <c r="H117" s="143"/>
      <c r="I117" s="143"/>
      <c r="J117" s="143"/>
      <c r="K117" s="143"/>
      <c r="L117" s="455"/>
      <c r="M117" s="143"/>
      <c r="N117" s="143"/>
      <c r="O117" s="143"/>
      <c r="P117" s="143"/>
      <c r="Q117" s="224"/>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row>
    <row r="118" spans="1:65" x14ac:dyDescent="0.35">
      <c r="A118" s="143"/>
      <c r="B118" s="143"/>
      <c r="C118" s="143"/>
      <c r="D118" s="143"/>
      <c r="E118" s="143"/>
      <c r="F118" s="143"/>
      <c r="G118" s="143"/>
      <c r="H118" s="143"/>
      <c r="I118" s="143"/>
      <c r="J118" s="143"/>
      <c r="K118" s="143"/>
      <c r="L118" s="455"/>
      <c r="M118" s="143"/>
      <c r="N118" s="143"/>
      <c r="O118" s="143"/>
      <c r="P118" s="143"/>
      <c r="Q118" s="224"/>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row>
    <row r="119" spans="1:65" x14ac:dyDescent="0.35">
      <c r="A119" s="143"/>
      <c r="B119" s="143"/>
      <c r="C119" s="143"/>
      <c r="D119" s="143"/>
      <c r="E119" s="143"/>
      <c r="F119" s="143"/>
      <c r="G119" s="143"/>
      <c r="H119" s="143"/>
      <c r="I119" s="143"/>
      <c r="J119" s="143"/>
      <c r="K119" s="143"/>
      <c r="L119" s="455"/>
      <c r="M119" s="143"/>
      <c r="N119" s="143"/>
      <c r="O119" s="143"/>
      <c r="P119" s="143"/>
      <c r="Q119" s="224"/>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row>
    <row r="120" spans="1:65" x14ac:dyDescent="0.35">
      <c r="A120" s="143"/>
      <c r="B120" s="143"/>
      <c r="C120" s="143"/>
      <c r="D120" s="143"/>
      <c r="E120" s="143"/>
      <c r="F120" s="143"/>
      <c r="G120" s="143"/>
      <c r="H120" s="143"/>
      <c r="I120" s="143"/>
      <c r="J120" s="143"/>
      <c r="K120" s="143"/>
      <c r="L120" s="455"/>
      <c r="M120" s="143"/>
      <c r="N120" s="143"/>
      <c r="O120" s="143"/>
      <c r="P120" s="143"/>
      <c r="Q120" s="224"/>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row>
    <row r="121" spans="1:65" x14ac:dyDescent="0.35">
      <c r="A121" s="143"/>
      <c r="B121" s="143"/>
      <c r="C121" s="143"/>
      <c r="D121" s="143"/>
      <c r="E121" s="143"/>
      <c r="F121" s="143"/>
      <c r="G121" s="143"/>
      <c r="H121" s="143"/>
      <c r="I121" s="143"/>
      <c r="J121" s="143"/>
      <c r="K121" s="143"/>
      <c r="L121" s="455"/>
      <c r="M121" s="143"/>
      <c r="N121" s="143"/>
      <c r="O121" s="143"/>
      <c r="P121" s="143"/>
      <c r="Q121" s="224"/>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row>
    <row r="122" spans="1:65" x14ac:dyDescent="0.35">
      <c r="A122" s="143"/>
      <c r="B122" s="143"/>
      <c r="C122" s="143"/>
      <c r="D122" s="143"/>
      <c r="E122" s="143"/>
      <c r="F122" s="143"/>
      <c r="G122" s="143"/>
      <c r="H122" s="143"/>
      <c r="I122" s="143"/>
      <c r="J122" s="143"/>
      <c r="K122" s="143"/>
      <c r="L122" s="455"/>
      <c r="M122" s="143"/>
      <c r="N122" s="143"/>
      <c r="O122" s="143"/>
      <c r="P122" s="143"/>
      <c r="Q122" s="224"/>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row>
    <row r="123" spans="1:65" x14ac:dyDescent="0.35">
      <c r="A123" s="143"/>
      <c r="B123" s="143"/>
      <c r="C123" s="143"/>
      <c r="D123" s="143"/>
      <c r="E123" s="143"/>
      <c r="F123" s="143"/>
      <c r="G123" s="143"/>
      <c r="H123" s="143"/>
      <c r="I123" s="143"/>
      <c r="J123" s="143"/>
      <c r="K123" s="143"/>
      <c r="L123" s="455"/>
      <c r="M123" s="143"/>
      <c r="N123" s="143"/>
      <c r="O123" s="143"/>
      <c r="P123" s="143"/>
      <c r="Q123" s="224"/>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row>
    <row r="124" spans="1:65" x14ac:dyDescent="0.35">
      <c r="A124" s="143"/>
      <c r="B124" s="143"/>
      <c r="C124" s="143"/>
      <c r="D124" s="143"/>
      <c r="E124" s="143"/>
      <c r="F124" s="143"/>
      <c r="G124" s="143"/>
      <c r="H124" s="143"/>
      <c r="I124" s="143"/>
      <c r="J124" s="143"/>
      <c r="K124" s="143"/>
      <c r="L124" s="455"/>
      <c r="M124" s="143"/>
      <c r="N124" s="143"/>
      <c r="O124" s="143"/>
      <c r="P124" s="143"/>
      <c r="Q124" s="224"/>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row>
    <row r="125" spans="1:65" x14ac:dyDescent="0.35">
      <c r="A125" s="143"/>
      <c r="B125" s="143"/>
      <c r="C125" s="143"/>
      <c r="D125" s="143"/>
      <c r="E125" s="143"/>
      <c r="F125" s="143"/>
      <c r="G125" s="143"/>
      <c r="H125" s="143"/>
      <c r="I125" s="143"/>
      <c r="J125" s="143"/>
      <c r="K125" s="143"/>
      <c r="L125" s="455"/>
      <c r="M125" s="143"/>
      <c r="N125" s="143"/>
      <c r="O125" s="143"/>
      <c r="P125" s="143"/>
      <c r="Q125" s="224"/>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row>
    <row r="126" spans="1:65" x14ac:dyDescent="0.35">
      <c r="A126" s="143"/>
      <c r="B126" s="143"/>
      <c r="C126" s="143"/>
      <c r="D126" s="143"/>
      <c r="E126" s="143"/>
      <c r="F126" s="143"/>
      <c r="G126" s="143"/>
      <c r="H126" s="143"/>
      <c r="I126" s="143"/>
      <c r="J126" s="143"/>
      <c r="K126" s="143"/>
      <c r="L126" s="455"/>
      <c r="M126" s="143"/>
      <c r="N126" s="143"/>
      <c r="O126" s="143"/>
      <c r="P126" s="143"/>
      <c r="Q126" s="224"/>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row>
    <row r="127" spans="1:65" x14ac:dyDescent="0.35">
      <c r="A127" s="143"/>
      <c r="B127" s="143"/>
      <c r="C127" s="143"/>
      <c r="D127" s="143"/>
      <c r="E127" s="143"/>
      <c r="F127" s="143"/>
      <c r="G127" s="143"/>
      <c r="H127" s="143"/>
      <c r="I127" s="143"/>
      <c r="J127" s="143"/>
      <c r="K127" s="143"/>
      <c r="L127" s="455"/>
      <c r="M127" s="143"/>
      <c r="N127" s="143"/>
      <c r="O127" s="143"/>
      <c r="P127" s="143"/>
      <c r="Q127" s="224"/>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row>
    <row r="128" spans="1:65" x14ac:dyDescent="0.35">
      <c r="A128" s="143"/>
      <c r="B128" s="143"/>
      <c r="C128" s="143"/>
      <c r="D128" s="143"/>
      <c r="E128" s="143"/>
      <c r="F128" s="143"/>
      <c r="G128" s="143"/>
      <c r="H128" s="143"/>
      <c r="I128" s="143"/>
      <c r="J128" s="143"/>
      <c r="K128" s="143"/>
      <c r="L128" s="455"/>
      <c r="M128" s="143"/>
      <c r="N128" s="143"/>
      <c r="O128" s="143"/>
      <c r="P128" s="143"/>
      <c r="Q128" s="224"/>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row>
    <row r="129" spans="1:65" x14ac:dyDescent="0.35">
      <c r="A129" s="143"/>
      <c r="B129" s="143"/>
      <c r="C129" s="143"/>
      <c r="D129" s="143"/>
      <c r="E129" s="143"/>
      <c r="F129" s="143"/>
      <c r="G129" s="143"/>
      <c r="H129" s="143"/>
      <c r="I129" s="143"/>
      <c r="J129" s="143"/>
      <c r="K129" s="143"/>
      <c r="L129" s="455"/>
      <c r="M129" s="143"/>
      <c r="N129" s="143"/>
      <c r="O129" s="143"/>
      <c r="P129" s="143"/>
      <c r="Q129" s="224"/>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row>
    <row r="130" spans="1:65" x14ac:dyDescent="0.35">
      <c r="A130" s="143"/>
      <c r="B130" s="143"/>
      <c r="C130" s="143"/>
      <c r="D130" s="143"/>
      <c r="E130" s="143"/>
      <c r="F130" s="143"/>
      <c r="G130" s="143"/>
      <c r="H130" s="143"/>
      <c r="I130" s="143"/>
      <c r="J130" s="143"/>
      <c r="K130" s="143"/>
      <c r="L130" s="455"/>
      <c r="M130" s="143"/>
      <c r="N130" s="143"/>
      <c r="O130" s="143"/>
      <c r="P130" s="143"/>
      <c r="Q130" s="224"/>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row>
    <row r="131" spans="1:65" x14ac:dyDescent="0.35">
      <c r="A131" s="143"/>
      <c r="B131" s="143"/>
      <c r="C131" s="143"/>
      <c r="D131" s="143"/>
      <c r="E131" s="143"/>
      <c r="F131" s="143"/>
      <c r="G131" s="143"/>
      <c r="H131" s="143"/>
      <c r="I131" s="143"/>
      <c r="J131" s="143"/>
      <c r="K131" s="143"/>
      <c r="L131" s="455"/>
      <c r="M131" s="143"/>
      <c r="N131" s="143"/>
      <c r="O131" s="143"/>
      <c r="P131" s="143"/>
      <c r="Q131" s="224"/>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row>
    <row r="132" spans="1:65" x14ac:dyDescent="0.35">
      <c r="A132" s="143"/>
      <c r="B132" s="143"/>
      <c r="C132" s="143"/>
      <c r="D132" s="143"/>
      <c r="E132" s="143"/>
      <c r="F132" s="143"/>
      <c r="G132" s="143"/>
      <c r="H132" s="143"/>
      <c r="I132" s="143"/>
      <c r="J132" s="143"/>
      <c r="K132" s="143"/>
      <c r="L132" s="455"/>
      <c r="M132" s="143"/>
      <c r="N132" s="143"/>
      <c r="O132" s="143"/>
      <c r="P132" s="143"/>
      <c r="Q132" s="224"/>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row>
    <row r="133" spans="1:65" x14ac:dyDescent="0.35">
      <c r="A133" s="143"/>
      <c r="B133" s="143"/>
      <c r="C133" s="143"/>
      <c r="D133" s="143"/>
      <c r="E133" s="143"/>
      <c r="F133" s="143"/>
      <c r="G133" s="143"/>
      <c r="H133" s="143"/>
      <c r="I133" s="143"/>
      <c r="J133" s="143"/>
      <c r="K133" s="143"/>
      <c r="L133" s="455"/>
      <c r="M133" s="143"/>
      <c r="N133" s="143"/>
      <c r="O133" s="143"/>
      <c r="P133" s="143"/>
      <c r="Q133" s="224"/>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3"/>
    </row>
    <row r="134" spans="1:65" x14ac:dyDescent="0.35">
      <c r="A134" s="143"/>
      <c r="B134" s="143"/>
      <c r="C134" s="143"/>
      <c r="D134" s="143"/>
      <c r="E134" s="143"/>
      <c r="F134" s="143"/>
      <c r="G134" s="143"/>
      <c r="H134" s="143"/>
      <c r="I134" s="143"/>
      <c r="J134" s="143"/>
      <c r="K134" s="143"/>
      <c r="L134" s="455"/>
      <c r="M134" s="143"/>
      <c r="N134" s="143"/>
      <c r="O134" s="143"/>
      <c r="P134" s="143"/>
      <c r="Q134" s="224"/>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row>
    <row r="135" spans="1:65" x14ac:dyDescent="0.35">
      <c r="A135" s="143"/>
      <c r="B135" s="143"/>
      <c r="C135" s="143"/>
      <c r="D135" s="143"/>
      <c r="E135" s="143"/>
      <c r="F135" s="143"/>
      <c r="G135" s="143"/>
      <c r="H135" s="143"/>
      <c r="I135" s="143"/>
      <c r="J135" s="143"/>
      <c r="K135" s="143"/>
      <c r="L135" s="455"/>
      <c r="M135" s="143"/>
      <c r="N135" s="143"/>
      <c r="O135" s="143"/>
      <c r="P135" s="143"/>
      <c r="Q135" s="224"/>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row>
    <row r="136" spans="1:65" x14ac:dyDescent="0.35">
      <c r="A136" s="143"/>
      <c r="B136" s="143"/>
      <c r="C136" s="143"/>
      <c r="D136" s="143"/>
      <c r="E136" s="143"/>
      <c r="F136" s="143"/>
      <c r="G136" s="143"/>
      <c r="H136" s="143"/>
      <c r="I136" s="143"/>
      <c r="J136" s="143"/>
      <c r="K136" s="143"/>
      <c r="L136" s="455"/>
      <c r="M136" s="143"/>
      <c r="N136" s="143"/>
      <c r="O136" s="143"/>
      <c r="P136" s="143"/>
      <c r="Q136" s="224"/>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row>
    <row r="137" spans="1:65" x14ac:dyDescent="0.35">
      <c r="A137" s="143"/>
      <c r="B137" s="143"/>
      <c r="C137" s="143"/>
      <c r="D137" s="143"/>
      <c r="E137" s="143"/>
      <c r="F137" s="143"/>
      <c r="G137" s="143"/>
      <c r="H137" s="143"/>
      <c r="I137" s="143"/>
      <c r="J137" s="143"/>
      <c r="K137" s="143"/>
      <c r="L137" s="455"/>
      <c r="M137" s="143"/>
      <c r="N137" s="143"/>
      <c r="O137" s="143"/>
      <c r="P137" s="143"/>
      <c r="Q137" s="224"/>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row>
    <row r="138" spans="1:65" x14ac:dyDescent="0.35">
      <c r="A138" s="143"/>
      <c r="B138" s="143"/>
      <c r="C138" s="143"/>
      <c r="D138" s="143"/>
      <c r="E138" s="143"/>
      <c r="F138" s="143"/>
      <c r="G138" s="143"/>
      <c r="H138" s="143"/>
      <c r="I138" s="143"/>
      <c r="J138" s="143"/>
      <c r="K138" s="143"/>
      <c r="L138" s="455"/>
      <c r="M138" s="143"/>
      <c r="N138" s="143"/>
      <c r="O138" s="143"/>
      <c r="P138" s="143"/>
      <c r="Q138" s="224"/>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c r="BM138" s="143"/>
    </row>
    <row r="139" spans="1:65" x14ac:dyDescent="0.35">
      <c r="A139" s="143"/>
      <c r="B139" s="143"/>
      <c r="C139" s="143"/>
      <c r="D139" s="143"/>
      <c r="E139" s="143"/>
      <c r="F139" s="143"/>
      <c r="G139" s="143"/>
      <c r="H139" s="143"/>
      <c r="I139" s="143"/>
      <c r="J139" s="143"/>
      <c r="K139" s="143"/>
      <c r="L139" s="455"/>
      <c r="M139" s="143"/>
      <c r="N139" s="143"/>
      <c r="O139" s="143"/>
      <c r="P139" s="143"/>
      <c r="Q139" s="224"/>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row>
    <row r="140" spans="1:65" x14ac:dyDescent="0.35">
      <c r="A140" s="143"/>
      <c r="B140" s="143"/>
      <c r="C140" s="143"/>
      <c r="D140" s="143"/>
      <c r="E140" s="143"/>
      <c r="F140" s="143"/>
      <c r="G140" s="143"/>
      <c r="H140" s="143"/>
      <c r="I140" s="143"/>
      <c r="J140" s="143"/>
      <c r="K140" s="143"/>
      <c r="L140" s="455"/>
      <c r="M140" s="143"/>
      <c r="N140" s="143"/>
      <c r="O140" s="143"/>
      <c r="P140" s="143"/>
      <c r="Q140" s="224"/>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3"/>
    </row>
    <row r="141" spans="1:65" x14ac:dyDescent="0.35">
      <c r="A141" s="143"/>
      <c r="B141" s="143"/>
      <c r="C141" s="143"/>
      <c r="D141" s="143"/>
      <c r="E141" s="143"/>
      <c r="F141" s="143"/>
      <c r="G141" s="143"/>
      <c r="H141" s="143"/>
      <c r="I141" s="143"/>
      <c r="J141" s="143"/>
      <c r="K141" s="143"/>
      <c r="L141" s="455"/>
      <c r="M141" s="143"/>
      <c r="N141" s="143"/>
      <c r="O141" s="143"/>
      <c r="P141" s="143"/>
      <c r="Q141" s="224"/>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43"/>
    </row>
    <row r="142" spans="1:65" x14ac:dyDescent="0.35">
      <c r="A142" s="143"/>
      <c r="B142" s="143"/>
      <c r="C142" s="143"/>
      <c r="D142" s="143"/>
      <c r="E142" s="143"/>
      <c r="F142" s="143"/>
      <c r="G142" s="143"/>
      <c r="H142" s="143"/>
      <c r="I142" s="143"/>
      <c r="J142" s="143"/>
      <c r="K142" s="143"/>
      <c r="L142" s="455"/>
      <c r="M142" s="143"/>
      <c r="N142" s="143"/>
      <c r="O142" s="143"/>
      <c r="P142" s="143"/>
      <c r="Q142" s="224"/>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row>
    <row r="143" spans="1:65" x14ac:dyDescent="0.35">
      <c r="A143" s="143"/>
      <c r="B143" s="143"/>
      <c r="C143" s="143"/>
      <c r="D143" s="143"/>
      <c r="E143" s="143"/>
      <c r="F143" s="143"/>
      <c r="G143" s="143"/>
      <c r="H143" s="143"/>
      <c r="I143" s="143"/>
      <c r="J143" s="143"/>
      <c r="K143" s="143"/>
      <c r="L143" s="455"/>
      <c r="M143" s="143"/>
      <c r="N143" s="143"/>
      <c r="O143" s="143"/>
      <c r="P143" s="143"/>
      <c r="Q143" s="224"/>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c r="BM143" s="143"/>
    </row>
  </sheetData>
  <sheetProtection algorithmName="SHA-512" hashValue="UQcrDWsvOQlIDyDv7Rei94czAYptGHmjgduyN/Qk0v/FxbcLF03w4kfML2+Rcsw5XFCNX3mMUOooDmhS/WpWkQ==" saltValue="KuFXesbUlArKsCTPmk+1/g==" spinCount="100000" sheet="1"/>
  <mergeCells count="2">
    <mergeCell ref="D5:I5"/>
    <mergeCell ref="N3:S7"/>
  </mergeCells>
  <phoneticPr fontId="59" type="noConversion"/>
  <pageMargins left="0.70866141732283472" right="0.70866141732283472" top="0.52" bottom="0.42" header="0.31496062992125984" footer="0.31496062992125984"/>
  <pageSetup paperSize="9" scale="5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BJ143"/>
  <sheetViews>
    <sheetView zoomScale="70" zoomScaleNormal="70" workbookViewId="0">
      <selection activeCell="R13" sqref="R13"/>
    </sheetView>
  </sheetViews>
  <sheetFormatPr defaultColWidth="8.7265625" defaultRowHeight="14.5" x14ac:dyDescent="0.35"/>
  <cols>
    <col min="1" max="1" width="1.453125" style="144" customWidth="1"/>
    <col min="2" max="2" width="15.54296875" style="144" customWidth="1"/>
    <col min="3" max="3" width="14.7265625" style="144" customWidth="1"/>
    <col min="4" max="6" width="14" style="144" customWidth="1"/>
    <col min="7" max="7" width="15.1796875" style="144" customWidth="1"/>
    <col min="8" max="8" width="14.26953125" style="268" customWidth="1"/>
    <col min="9" max="9" width="15.7265625" style="268" customWidth="1"/>
    <col min="10" max="10" width="25.7265625" style="268" customWidth="1"/>
    <col min="11" max="11" width="1.26953125" style="268" customWidth="1"/>
    <col min="12" max="12" width="10.26953125" style="144" customWidth="1"/>
    <col min="13" max="13" width="16.7265625" style="144" customWidth="1"/>
    <col min="14" max="14" width="18.453125" style="144" customWidth="1"/>
    <col min="15" max="15" width="17.7265625" style="144" bestFit="1" customWidth="1"/>
    <col min="16" max="16" width="17.7265625" style="144" customWidth="1"/>
    <col min="17" max="17" width="2.1796875" style="143" customWidth="1"/>
    <col min="18" max="18" width="17.7265625" style="144" customWidth="1"/>
    <col min="19" max="19" width="1.453125" style="144" customWidth="1"/>
    <col min="20" max="20" width="30.81640625" style="144" customWidth="1"/>
    <col min="21" max="16384" width="8.7265625" style="144"/>
  </cols>
  <sheetData>
    <row r="1" spans="1:62" ht="15" customHeight="1" x14ac:dyDescent="0.4">
      <c r="A1" s="143"/>
      <c r="B1" s="143"/>
      <c r="C1" s="143"/>
      <c r="D1" s="143"/>
      <c r="E1" s="143"/>
      <c r="F1" s="143"/>
      <c r="G1" s="143"/>
      <c r="H1" s="249"/>
      <c r="I1" s="215" t="s">
        <v>282</v>
      </c>
      <c r="J1" s="249"/>
      <c r="K1" s="249"/>
      <c r="L1" s="143"/>
      <c r="M1" s="143"/>
      <c r="N1" s="143"/>
      <c r="O1" s="143"/>
      <c r="P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row>
    <row r="2" spans="1:62" ht="32.15" customHeight="1" x14ac:dyDescent="0.4">
      <c r="A2" s="143"/>
      <c r="B2" s="143"/>
      <c r="C2" s="143"/>
      <c r="D2" s="458" t="s">
        <v>296</v>
      </c>
      <c r="E2" s="143"/>
      <c r="F2" s="143"/>
      <c r="G2" s="143"/>
      <c r="H2" s="249"/>
      <c r="I2" s="818"/>
      <c r="J2" s="819"/>
      <c r="K2" s="819"/>
      <c r="L2" s="819"/>
      <c r="M2" s="819"/>
      <c r="N2" s="820"/>
      <c r="O2" s="143"/>
      <c r="P2" s="143"/>
      <c r="R2" s="830" t="s">
        <v>297</v>
      </c>
      <c r="S2" s="831"/>
      <c r="T2" s="831"/>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row>
    <row r="3" spans="1:62" ht="15.75" customHeight="1" x14ac:dyDescent="0.4">
      <c r="A3" s="143"/>
      <c r="B3" s="143"/>
      <c r="C3" s="203"/>
      <c r="D3" s="143"/>
      <c r="E3" s="143"/>
      <c r="F3" s="143"/>
      <c r="G3" s="143"/>
      <c r="H3" s="249"/>
      <c r="I3" s="821"/>
      <c r="J3" s="822"/>
      <c r="K3" s="822"/>
      <c r="L3" s="822"/>
      <c r="M3" s="822"/>
      <c r="N3" s="823"/>
      <c r="O3" s="143"/>
      <c r="P3" s="143"/>
      <c r="R3" s="150"/>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row>
    <row r="4" spans="1:62" ht="3" customHeight="1" x14ac:dyDescent="0.4">
      <c r="A4" s="143"/>
      <c r="B4" s="143"/>
      <c r="C4" s="147"/>
      <c r="D4" s="147"/>
      <c r="E4" s="147"/>
      <c r="F4" s="147"/>
      <c r="G4" s="147"/>
      <c r="H4" s="150"/>
      <c r="I4" s="821"/>
      <c r="J4" s="822"/>
      <c r="K4" s="822"/>
      <c r="L4" s="822"/>
      <c r="M4" s="822"/>
      <c r="N4" s="823"/>
      <c r="O4" s="143"/>
      <c r="P4" s="143"/>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row>
    <row r="5" spans="1:62" ht="15" x14ac:dyDescent="0.4">
      <c r="A5" s="143"/>
      <c r="B5" s="143"/>
      <c r="C5" s="148" t="s">
        <v>43</v>
      </c>
      <c r="D5" s="808" t="str">
        <f>IF('Basdata &amp; Resultat'!C6,'Basdata &amp; Resultat'!C6,"")</f>
        <v/>
      </c>
      <c r="E5" s="808"/>
      <c r="F5" s="808"/>
      <c r="G5" s="808"/>
      <c r="H5" s="143"/>
      <c r="I5" s="824"/>
      <c r="J5" s="825"/>
      <c r="K5" s="825"/>
      <c r="L5" s="825"/>
      <c r="M5" s="825"/>
      <c r="N5" s="826"/>
      <c r="O5" s="143"/>
      <c r="P5" s="143"/>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row>
    <row r="6" spans="1:62" ht="3" customHeight="1" x14ac:dyDescent="0.4">
      <c r="A6" s="143"/>
      <c r="B6" s="143"/>
      <c r="C6" s="147"/>
      <c r="D6" s="147"/>
      <c r="E6" s="147"/>
      <c r="F6" s="147"/>
      <c r="G6" s="147"/>
      <c r="H6" s="150"/>
      <c r="I6" s="150"/>
      <c r="J6" s="150"/>
      <c r="K6" s="150"/>
      <c r="L6" s="147"/>
      <c r="M6" s="147"/>
      <c r="N6" s="147"/>
      <c r="O6" s="143"/>
      <c r="P6" s="143"/>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row>
    <row r="7" spans="1:62" ht="15" x14ac:dyDescent="0.4">
      <c r="A7" s="143"/>
      <c r="B7" s="143"/>
      <c r="C7" s="148" t="s">
        <v>49</v>
      </c>
      <c r="D7" s="525"/>
      <c r="E7" s="143"/>
      <c r="F7" s="147"/>
      <c r="G7" s="147"/>
      <c r="H7" s="150"/>
      <c r="I7" s="150"/>
      <c r="J7" s="150"/>
      <c r="K7" s="150"/>
      <c r="L7" s="147"/>
      <c r="M7" s="150"/>
      <c r="N7" s="147"/>
      <c r="O7" s="459" t="s">
        <v>295</v>
      </c>
      <c r="P7" s="526"/>
      <c r="Q7" s="538"/>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row>
    <row r="8" spans="1:62" ht="15.75" customHeight="1" thickBot="1" x14ac:dyDescent="0.45">
      <c r="A8" s="143"/>
      <c r="B8" s="249"/>
      <c r="C8" s="148"/>
      <c r="D8" s="20"/>
      <c r="E8" s="20"/>
      <c r="F8" s="147"/>
      <c r="G8" s="147"/>
      <c r="H8" s="150"/>
      <c r="I8" s="150"/>
      <c r="J8" s="150"/>
      <c r="K8" s="150"/>
      <c r="L8" s="147"/>
      <c r="M8" s="150"/>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row>
    <row r="9" spans="1:62" ht="15.75" customHeight="1" thickBot="1" x14ac:dyDescent="0.45">
      <c r="A9" s="143"/>
      <c r="B9" s="423" t="s">
        <v>108</v>
      </c>
      <c r="C9" s="33"/>
      <c r="D9" s="33"/>
      <c r="E9" s="33"/>
      <c r="F9" s="460"/>
      <c r="G9" s="506"/>
      <c r="H9" s="461"/>
      <c r="I9" s="462"/>
      <c r="J9" s="463"/>
      <c r="K9" s="150"/>
      <c r="L9" s="827" t="s">
        <v>248</v>
      </c>
      <c r="M9" s="828"/>
      <c r="N9" s="828"/>
      <c r="O9" s="828"/>
      <c r="P9" s="829"/>
      <c r="Q9" s="536"/>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row>
    <row r="10" spans="1:62" ht="64" customHeight="1" x14ac:dyDescent="0.4">
      <c r="A10" s="143"/>
      <c r="B10" s="398"/>
      <c r="C10" s="399" t="s">
        <v>214</v>
      </c>
      <c r="D10" s="399" t="s">
        <v>195</v>
      </c>
      <c r="E10" s="399" t="s">
        <v>170</v>
      </c>
      <c r="F10" s="399" t="s">
        <v>202</v>
      </c>
      <c r="G10" s="399" t="s">
        <v>283</v>
      </c>
      <c r="H10" s="464" t="str">
        <f>F10</f>
        <v>Uppmätt TVV</v>
      </c>
      <c r="I10" s="465" t="str">
        <f>G10</f>
        <v>Solvärme och/eller avloppsvärme-växlare till TVV</v>
      </c>
      <c r="J10" s="466" t="s">
        <v>2</v>
      </c>
      <c r="K10" s="150"/>
      <c r="L10" s="467"/>
      <c r="M10" s="468" t="s">
        <v>257</v>
      </c>
      <c r="N10" s="469" t="s">
        <v>212</v>
      </c>
      <c r="O10" s="470" t="s">
        <v>285</v>
      </c>
      <c r="P10" s="471" t="s">
        <v>268</v>
      </c>
      <c r="Q10" s="535"/>
      <c r="R10" s="147"/>
      <c r="S10" s="224"/>
      <c r="T10" s="147"/>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row>
    <row r="11" spans="1:62" ht="19" thickBot="1" x14ac:dyDescent="0.55000000000000004">
      <c r="A11" s="143"/>
      <c r="B11" s="404" t="s">
        <v>269</v>
      </c>
      <c r="C11" s="405" t="s">
        <v>50</v>
      </c>
      <c r="D11" s="405" t="s">
        <v>50</v>
      </c>
      <c r="E11" s="405" t="s">
        <v>50</v>
      </c>
      <c r="F11" s="405" t="s">
        <v>50</v>
      </c>
      <c r="G11" s="405" t="s">
        <v>50</v>
      </c>
      <c r="H11" s="472" t="s">
        <v>247</v>
      </c>
      <c r="I11" s="473" t="s">
        <v>247</v>
      </c>
      <c r="J11" s="474"/>
      <c r="K11" s="150"/>
      <c r="L11" s="475"/>
      <c r="M11" s="476" t="s">
        <v>247</v>
      </c>
      <c r="N11" s="477" t="s">
        <v>247</v>
      </c>
      <c r="O11" s="477" t="s">
        <v>247</v>
      </c>
      <c r="P11" s="478" t="s">
        <v>247</v>
      </c>
      <c r="Q11" s="379"/>
      <c r="R11" s="147"/>
      <c r="S11" s="224"/>
      <c r="T11" s="147"/>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row>
    <row r="12" spans="1:62" ht="15" x14ac:dyDescent="0.4">
      <c r="A12" s="143"/>
      <c r="B12" s="289" t="s">
        <v>270</v>
      </c>
      <c r="C12" s="510"/>
      <c r="D12" s="479">
        <f>'Inmatning och ver. el'!F13</f>
        <v>0</v>
      </c>
      <c r="E12" s="510"/>
      <c r="F12" s="479">
        <f>C12+D12+E12</f>
        <v>0</v>
      </c>
      <c r="G12" s="332"/>
      <c r="H12" s="480">
        <f>IFERROR(F12/'Basdata &amp; Resultat'!$F$23,0)</f>
        <v>0</v>
      </c>
      <c r="I12" s="481">
        <f>IFERROR(G12/'Basdata &amp; Resultat'!$F$23,0)</f>
        <v>0</v>
      </c>
      <c r="J12" s="517"/>
      <c r="K12" s="150"/>
      <c r="L12" s="482" t="s">
        <v>59</v>
      </c>
      <c r="M12" s="483">
        <f>IFERROR(((SUM('Basdata &amp; Resultat'!F$26:F$27)*25+SUM('Basdata &amp; Resultat'!F$28:F$29)*2)/'Basdata &amp; Resultat'!F$23),0)</f>
        <v>0</v>
      </c>
      <c r="N12" s="483">
        <f>IF('Basdata &amp; Resultat'!L$31="J",'Inmatning och ver. TVV'!M12*0.9,'Inmatning och ver. TVV'!M12)</f>
        <v>0</v>
      </c>
      <c r="O12" s="483">
        <f>IFERROR((G25/'Basdata &amp; Resultat'!F$23)*H25/N12,0)</f>
        <v>0</v>
      </c>
      <c r="P12" s="484">
        <f>IF($P$7=0,0,(N12-O12)/$P$7)</f>
        <v>0</v>
      </c>
      <c r="Q12" s="537"/>
      <c r="R12" s="147"/>
      <c r="S12" s="143"/>
      <c r="T12" s="147"/>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row>
    <row r="13" spans="1:62" ht="15" x14ac:dyDescent="0.4">
      <c r="A13" s="143"/>
      <c r="B13" s="272" t="s">
        <v>271</v>
      </c>
      <c r="C13" s="511"/>
      <c r="D13" s="497">
        <f>'Inmatning och ver. el'!F14</f>
        <v>0</v>
      </c>
      <c r="E13" s="512"/>
      <c r="F13" s="240">
        <f t="shared" ref="F13:F24" si="0">C13+D13+E13</f>
        <v>0</v>
      </c>
      <c r="G13" s="333"/>
      <c r="H13" s="485">
        <f>IFERROR(F13/'Basdata &amp; Resultat'!$F$23,0)</f>
        <v>0</v>
      </c>
      <c r="I13" s="486">
        <f>IFERROR(G13/'Basdata &amp; Resultat'!$F$23,0)</f>
        <v>0</v>
      </c>
      <c r="J13" s="518"/>
      <c r="K13" s="150"/>
      <c r="L13" s="482" t="s">
        <v>60</v>
      </c>
      <c r="M13" s="483">
        <f>IFERROR(((SUM('Basdata &amp; Resultat'!F$26:F$27)*25+SUM('Basdata &amp; Resultat'!F$28:F$29)*2)/'Basdata &amp; Resultat'!F$23),0)</f>
        <v>0</v>
      </c>
      <c r="N13" s="483">
        <f>IF('Basdata &amp; Resultat'!L$31="J",'Inmatning och ver. TVV'!M13*0.9,'Inmatning och ver. TVV'!M13)</f>
        <v>0</v>
      </c>
      <c r="O13" s="483">
        <f>IFERROR(G39/('Basdata &amp; Resultat'!F$23)*H39/N13,0)</f>
        <v>0</v>
      </c>
      <c r="P13" s="484">
        <f t="shared" ref="P13" si="1">IF($P$7=0,0,(N13-O13)/$P$7)</f>
        <v>0</v>
      </c>
      <c r="Q13" s="537"/>
      <c r="R13" s="147"/>
      <c r="S13" s="143"/>
      <c r="T13" s="147"/>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row>
    <row r="14" spans="1:62" ht="15.5" thickBot="1" x14ac:dyDescent="0.45">
      <c r="A14" s="143"/>
      <c r="B14" s="272" t="s">
        <v>272</v>
      </c>
      <c r="C14" s="511"/>
      <c r="D14" s="497">
        <f>'Inmatning och ver. el'!F15</f>
        <v>0</v>
      </c>
      <c r="E14" s="512"/>
      <c r="F14" s="240">
        <f t="shared" si="0"/>
        <v>0</v>
      </c>
      <c r="G14" s="333"/>
      <c r="H14" s="485">
        <f>IFERROR(F14/'Basdata &amp; Resultat'!$F$23,0)</f>
        <v>0</v>
      </c>
      <c r="I14" s="486">
        <f>IFERROR(G14/'Basdata &amp; Resultat'!$F$23,0)</f>
        <v>0</v>
      </c>
      <c r="J14" s="518"/>
      <c r="K14" s="150"/>
      <c r="L14" s="487" t="s">
        <v>61</v>
      </c>
      <c r="M14" s="488">
        <f>IFERROR(((SUM('Basdata &amp; Resultat'!F$26:F$27)*25+SUM('Basdata &amp; Resultat'!F$28:F$29)*2)/'Basdata &amp; Resultat'!F$23),0)</f>
        <v>0</v>
      </c>
      <c r="N14" s="488">
        <f>IF('Basdata &amp; Resultat'!L$31="J",'Inmatning och ver. TVV'!M14*0.9,'Inmatning och ver. TVV'!M14)</f>
        <v>0</v>
      </c>
      <c r="O14" s="488">
        <f>IFERROR(G53/('Basdata &amp; Resultat'!F$23)*H53/N14,0)</f>
        <v>0</v>
      </c>
      <c r="P14" s="489">
        <f>IFERROR(IF($P$7=0,0,(N14-O14)/$P$7),"0")</f>
        <v>0</v>
      </c>
      <c r="Q14" s="537"/>
      <c r="R14" s="147"/>
      <c r="S14" s="143"/>
      <c r="T14" s="147"/>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row>
    <row r="15" spans="1:62" ht="15" x14ac:dyDescent="0.4">
      <c r="A15" s="143"/>
      <c r="B15" s="272" t="s">
        <v>273</v>
      </c>
      <c r="C15" s="511"/>
      <c r="D15" s="497">
        <f>'Inmatning och ver. el'!F16</f>
        <v>0</v>
      </c>
      <c r="E15" s="512"/>
      <c r="F15" s="240">
        <f t="shared" si="0"/>
        <v>0</v>
      </c>
      <c r="G15" s="333"/>
      <c r="H15" s="485">
        <f>IFERROR(F15/'Basdata &amp; Resultat'!$F$23,0)</f>
        <v>0</v>
      </c>
      <c r="I15" s="486">
        <f>IFERROR(G15/'Basdata &amp; Resultat'!$F$23,0)</f>
        <v>0</v>
      </c>
      <c r="J15" s="518"/>
      <c r="K15" s="150"/>
      <c r="L15" s="143"/>
      <c r="M15" s="143"/>
      <c r="N15" s="143"/>
      <c r="O15" s="143"/>
      <c r="P15" s="143"/>
      <c r="R15" s="147"/>
      <c r="S15" s="143"/>
      <c r="T15" s="147"/>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row>
    <row r="16" spans="1:62" ht="15" x14ac:dyDescent="0.4">
      <c r="A16" s="143"/>
      <c r="B16" s="272" t="s">
        <v>274</v>
      </c>
      <c r="C16" s="511"/>
      <c r="D16" s="497">
        <f>'Inmatning och ver. el'!F17</f>
        <v>0</v>
      </c>
      <c r="E16" s="512"/>
      <c r="F16" s="240">
        <f t="shared" si="0"/>
        <v>0</v>
      </c>
      <c r="G16" s="333"/>
      <c r="H16" s="485">
        <f>IFERROR(F16/'Basdata &amp; Resultat'!$F$23,0)</f>
        <v>0</v>
      </c>
      <c r="I16" s="486">
        <f>IFERROR(G16/'Basdata &amp; Resultat'!$F$23,0)</f>
        <v>0</v>
      </c>
      <c r="J16" s="518"/>
      <c r="K16" s="150"/>
      <c r="L16" s="143"/>
      <c r="M16" s="143"/>
      <c r="N16" s="143"/>
      <c r="O16" s="143"/>
      <c r="P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row>
    <row r="17" spans="1:57" ht="15" x14ac:dyDescent="0.4">
      <c r="A17" s="143"/>
      <c r="B17" s="272" t="s">
        <v>275</v>
      </c>
      <c r="C17" s="511"/>
      <c r="D17" s="497">
        <f>'Inmatning och ver. el'!F18</f>
        <v>0</v>
      </c>
      <c r="E17" s="512"/>
      <c r="F17" s="240">
        <f t="shared" si="0"/>
        <v>0</v>
      </c>
      <c r="G17" s="333"/>
      <c r="H17" s="485">
        <f>IFERROR(F17/'Basdata &amp; Resultat'!$F$23,0)</f>
        <v>0</v>
      </c>
      <c r="I17" s="486">
        <f>IFERROR(G17/'Basdata &amp; Resultat'!$F$23,0)</f>
        <v>0</v>
      </c>
      <c r="J17" s="518"/>
      <c r="K17" s="150"/>
      <c r="L17" s="143"/>
      <c r="M17" s="143"/>
      <c r="N17" s="143"/>
      <c r="O17" s="143"/>
      <c r="P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57" ht="15" x14ac:dyDescent="0.4">
      <c r="A18" s="143"/>
      <c r="B18" s="272" t="s">
        <v>276</v>
      </c>
      <c r="C18" s="511"/>
      <c r="D18" s="497">
        <f>'Inmatning och ver. el'!F19</f>
        <v>0</v>
      </c>
      <c r="E18" s="512"/>
      <c r="F18" s="240">
        <f t="shared" si="0"/>
        <v>0</v>
      </c>
      <c r="G18" s="333"/>
      <c r="H18" s="485">
        <f>IFERROR(F18/'Basdata &amp; Resultat'!$F$23,0)</f>
        <v>0</v>
      </c>
      <c r="I18" s="486">
        <f>IFERROR(G18/'Basdata &amp; Resultat'!$F$23,0)</f>
        <v>0</v>
      </c>
      <c r="J18" s="518"/>
      <c r="K18" s="150"/>
      <c r="L18" s="143"/>
      <c r="M18" s="143"/>
      <c r="N18" s="143"/>
      <c r="O18" s="143"/>
      <c r="P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row>
    <row r="19" spans="1:57" ht="15" x14ac:dyDescent="0.4">
      <c r="A19" s="143"/>
      <c r="B19" s="272" t="s">
        <v>277</v>
      </c>
      <c r="C19" s="511"/>
      <c r="D19" s="497">
        <f>'Inmatning och ver. el'!F20</f>
        <v>0</v>
      </c>
      <c r="E19" s="512"/>
      <c r="F19" s="240">
        <f t="shared" si="0"/>
        <v>0</v>
      </c>
      <c r="G19" s="333"/>
      <c r="H19" s="485">
        <f>IFERROR(F19/'Basdata &amp; Resultat'!$F$23,0)</f>
        <v>0</v>
      </c>
      <c r="I19" s="486">
        <f>IFERROR(G19/'Basdata &amp; Resultat'!$F$23,0)</f>
        <v>0</v>
      </c>
      <c r="J19" s="518"/>
      <c r="K19" s="150"/>
      <c r="L19" s="143"/>
      <c r="M19" s="143"/>
      <c r="N19" s="143"/>
      <c r="O19" s="143"/>
      <c r="P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row>
    <row r="20" spans="1:57" ht="15" x14ac:dyDescent="0.4">
      <c r="A20" s="143"/>
      <c r="B20" s="272" t="s">
        <v>278</v>
      </c>
      <c r="C20" s="511"/>
      <c r="D20" s="497">
        <f>'Inmatning och ver. el'!F21</f>
        <v>0</v>
      </c>
      <c r="E20" s="512"/>
      <c r="F20" s="240">
        <f t="shared" si="0"/>
        <v>0</v>
      </c>
      <c r="G20" s="333"/>
      <c r="H20" s="485">
        <f>IFERROR(F20/'Basdata &amp; Resultat'!$F$23,0)</f>
        <v>0</v>
      </c>
      <c r="I20" s="486">
        <f>IFERROR(G20/'Basdata &amp; Resultat'!$F$23,0)</f>
        <v>0</v>
      </c>
      <c r="J20" s="518"/>
      <c r="K20" s="150"/>
      <c r="L20" s="143"/>
      <c r="M20" s="143"/>
      <c r="N20" s="143"/>
      <c r="O20" s="143"/>
      <c r="P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row>
    <row r="21" spans="1:57" ht="15" x14ac:dyDescent="0.4">
      <c r="A21" s="143"/>
      <c r="B21" s="272" t="s">
        <v>279</v>
      </c>
      <c r="C21" s="511"/>
      <c r="D21" s="497">
        <f>'Inmatning och ver. el'!F22</f>
        <v>0</v>
      </c>
      <c r="E21" s="512"/>
      <c r="F21" s="240">
        <f t="shared" si="0"/>
        <v>0</v>
      </c>
      <c r="G21" s="333"/>
      <c r="H21" s="485">
        <f>IFERROR(F21/'Basdata &amp; Resultat'!$F$23,0)</f>
        <v>0</v>
      </c>
      <c r="I21" s="486">
        <f>IFERROR(G21/'Basdata &amp; Resultat'!$F$23,0)</f>
        <v>0</v>
      </c>
      <c r="J21" s="518"/>
      <c r="K21" s="150"/>
      <c r="L21" s="143"/>
      <c r="M21" s="143"/>
      <c r="N21" s="143"/>
      <c r="O21" s="143"/>
      <c r="P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row>
    <row r="22" spans="1:57" ht="15" x14ac:dyDescent="0.4">
      <c r="A22" s="143"/>
      <c r="B22" s="272" t="s">
        <v>280</v>
      </c>
      <c r="C22" s="511"/>
      <c r="D22" s="497">
        <f>'Inmatning och ver. el'!F23</f>
        <v>0</v>
      </c>
      <c r="E22" s="512"/>
      <c r="F22" s="240">
        <f t="shared" si="0"/>
        <v>0</v>
      </c>
      <c r="G22" s="333"/>
      <c r="H22" s="485">
        <f>IFERROR(F22/'Basdata &amp; Resultat'!$F$23,0)</f>
        <v>0</v>
      </c>
      <c r="I22" s="486">
        <f>IFERROR(G22/'Basdata &amp; Resultat'!$F$23,0)</f>
        <v>0</v>
      </c>
      <c r="J22" s="518"/>
      <c r="K22" s="150"/>
      <c r="L22" s="143"/>
      <c r="M22" s="143"/>
      <c r="N22" s="143"/>
      <c r="O22" s="143"/>
      <c r="P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row>
    <row r="23" spans="1:57" ht="15" x14ac:dyDescent="0.4">
      <c r="A23" s="143"/>
      <c r="B23" s="272" t="s">
        <v>281</v>
      </c>
      <c r="C23" s="512"/>
      <c r="D23" s="240">
        <f>'Inmatning och ver. el'!F24</f>
        <v>0</v>
      </c>
      <c r="E23" s="512"/>
      <c r="F23" s="240">
        <f t="shared" si="0"/>
        <v>0</v>
      </c>
      <c r="G23" s="333"/>
      <c r="H23" s="485">
        <f>IFERROR(F23/'Basdata &amp; Resultat'!$F$23,0)</f>
        <v>0</v>
      </c>
      <c r="I23" s="486">
        <f>IFERROR(G23/'Basdata &amp; Resultat'!$F$23,0)</f>
        <v>0</v>
      </c>
      <c r="J23" s="518"/>
      <c r="K23" s="150"/>
      <c r="L23" s="143"/>
      <c r="M23" s="143"/>
      <c r="N23" s="143"/>
      <c r="O23" s="143"/>
      <c r="P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row>
    <row r="24" spans="1:57" s="268" customFormat="1" ht="15.5" thickBot="1" x14ac:dyDescent="0.45">
      <c r="A24" s="249"/>
      <c r="B24" s="415" t="s">
        <v>236</v>
      </c>
      <c r="C24" s="513"/>
      <c r="D24" s="490">
        <f>'Inmatning och ver. el'!F25</f>
        <v>0</v>
      </c>
      <c r="E24" s="514"/>
      <c r="F24" s="490">
        <f t="shared" si="0"/>
        <v>0</v>
      </c>
      <c r="G24" s="334"/>
      <c r="H24" s="491">
        <f>IFERROR(F24/'Basdata &amp; Resultat'!$F$23,0)</f>
        <v>0</v>
      </c>
      <c r="I24" s="492">
        <f>IFERROR(G24/'Basdata &amp; Resultat'!$F$23,0)</f>
        <v>0</v>
      </c>
      <c r="J24" s="519"/>
      <c r="K24" s="150"/>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row>
    <row r="25" spans="1:57" ht="15.5" thickBot="1" x14ac:dyDescent="0.45">
      <c r="A25" s="143"/>
      <c r="B25" s="493" t="s">
        <v>46</v>
      </c>
      <c r="C25" s="494">
        <f>IF(C24&gt;0,C24,SUM(C12:C23))</f>
        <v>0</v>
      </c>
      <c r="D25" s="494">
        <f>'Inmatning och ver. el'!F26</f>
        <v>0</v>
      </c>
      <c r="E25" s="494">
        <f>IF(E24&gt;0,E24,SUM(E12:E23))</f>
        <v>0</v>
      </c>
      <c r="F25" s="494">
        <f>C25+D25+E25</f>
        <v>0</v>
      </c>
      <c r="G25" s="495">
        <f>IF(G24&gt;0,G24,SUM(G12:G23))</f>
        <v>0</v>
      </c>
      <c r="H25" s="496">
        <f>IFERROR(F25/'Basdata &amp; Resultat'!$F$23,0)</f>
        <v>0</v>
      </c>
      <c r="I25" s="496">
        <f>IFERROR(G25/'Basdata &amp; Resultat'!$F$23,0)</f>
        <v>0</v>
      </c>
      <c r="J25" s="520"/>
      <c r="K25" s="150"/>
      <c r="L25" s="143"/>
      <c r="M25" s="143"/>
      <c r="N25" s="143"/>
      <c r="O25" s="249"/>
      <c r="P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row>
    <row r="26" spans="1:57" ht="15" x14ac:dyDescent="0.4">
      <c r="A26" s="143"/>
      <c r="B26" s="154" t="s">
        <v>270</v>
      </c>
      <c r="C26" s="511"/>
      <c r="D26" s="497">
        <f>'Inmatning och ver. el'!F27</f>
        <v>0</v>
      </c>
      <c r="E26" s="511"/>
      <c r="F26" s="497">
        <f>C26+D26+E26</f>
        <v>0</v>
      </c>
      <c r="G26" s="507"/>
      <c r="H26" s="498">
        <f>IFERROR(F26/'Basdata &amp; Resultat'!$F$23,0)</f>
        <v>0</v>
      </c>
      <c r="I26" s="498">
        <f>IFERROR(G26/'Basdata &amp; Resultat'!$F$23,0)</f>
        <v>0</v>
      </c>
      <c r="J26" s="521"/>
      <c r="K26" s="150"/>
      <c r="L26" s="143"/>
      <c r="M26" s="143"/>
      <c r="N26" s="143"/>
      <c r="O26" s="143"/>
      <c r="P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row>
    <row r="27" spans="1:57" ht="15" x14ac:dyDescent="0.4">
      <c r="A27" s="143"/>
      <c r="B27" s="154" t="s">
        <v>271</v>
      </c>
      <c r="C27" s="511"/>
      <c r="D27" s="497">
        <f>'Inmatning och ver. el'!F28</f>
        <v>0</v>
      </c>
      <c r="E27" s="511"/>
      <c r="F27" s="497">
        <f t="shared" ref="F27:F53" si="2">C27+D27+E27</f>
        <v>0</v>
      </c>
      <c r="G27" s="507"/>
      <c r="H27" s="498">
        <f>IFERROR(F27/'Basdata &amp; Resultat'!$F$23,0)</f>
        <v>0</v>
      </c>
      <c r="I27" s="498">
        <f>IFERROR(G27/'Basdata &amp; Resultat'!$F$23,0)</f>
        <v>0</v>
      </c>
      <c r="J27" s="521"/>
      <c r="K27" s="150"/>
      <c r="L27" s="143"/>
      <c r="M27" s="143"/>
      <c r="N27" s="143"/>
      <c r="O27" s="143"/>
      <c r="P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row>
    <row r="28" spans="1:57" ht="15" x14ac:dyDescent="0.4">
      <c r="A28" s="143"/>
      <c r="B28" s="154" t="s">
        <v>272</v>
      </c>
      <c r="C28" s="511"/>
      <c r="D28" s="497">
        <f>'Inmatning och ver. el'!F29</f>
        <v>0</v>
      </c>
      <c r="E28" s="511"/>
      <c r="F28" s="497">
        <f t="shared" si="2"/>
        <v>0</v>
      </c>
      <c r="G28" s="507"/>
      <c r="H28" s="498">
        <f>IFERROR(F28/'Basdata &amp; Resultat'!$F$23,0)</f>
        <v>0</v>
      </c>
      <c r="I28" s="498">
        <f>IFERROR(G28/'Basdata &amp; Resultat'!$F$23,0)</f>
        <v>0</v>
      </c>
      <c r="J28" s="521"/>
      <c r="K28" s="150"/>
      <c r="L28" s="143"/>
      <c r="M28" s="143"/>
      <c r="N28" s="143"/>
      <c r="O28" s="143"/>
      <c r="P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row>
    <row r="29" spans="1:57" ht="15" x14ac:dyDescent="0.4">
      <c r="A29" s="143"/>
      <c r="B29" s="154" t="s">
        <v>273</v>
      </c>
      <c r="C29" s="511"/>
      <c r="D29" s="497">
        <f>'Inmatning och ver. el'!F30</f>
        <v>0</v>
      </c>
      <c r="E29" s="511"/>
      <c r="F29" s="497">
        <f t="shared" si="2"/>
        <v>0</v>
      </c>
      <c r="G29" s="507"/>
      <c r="H29" s="498">
        <f>IFERROR(F29/'Basdata &amp; Resultat'!$F$23,0)</f>
        <v>0</v>
      </c>
      <c r="I29" s="498">
        <f>IFERROR(G29/'Basdata &amp; Resultat'!$F$23,0)</f>
        <v>0</v>
      </c>
      <c r="J29" s="521"/>
      <c r="K29" s="150"/>
      <c r="L29" s="143"/>
      <c r="M29" s="143"/>
      <c r="N29" s="143"/>
      <c r="O29" s="143"/>
      <c r="P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row>
    <row r="30" spans="1:57" ht="15" x14ac:dyDescent="0.4">
      <c r="A30" s="143"/>
      <c r="B30" s="154" t="s">
        <v>274</v>
      </c>
      <c r="C30" s="511"/>
      <c r="D30" s="497">
        <f>'Inmatning och ver. el'!F31</f>
        <v>0</v>
      </c>
      <c r="E30" s="511"/>
      <c r="F30" s="497">
        <f t="shared" si="2"/>
        <v>0</v>
      </c>
      <c r="G30" s="507"/>
      <c r="H30" s="498">
        <f>IFERROR(F30/'Basdata &amp; Resultat'!$F$23,0)</f>
        <v>0</v>
      </c>
      <c r="I30" s="498">
        <f>IFERROR(G30/'Basdata &amp; Resultat'!$F$23,0)</f>
        <v>0</v>
      </c>
      <c r="J30" s="521"/>
      <c r="K30" s="150"/>
      <c r="L30" s="143"/>
      <c r="M30" s="143"/>
      <c r="N30" s="143"/>
      <c r="O30" s="143"/>
      <c r="P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row>
    <row r="31" spans="1:57" ht="15" x14ac:dyDescent="0.4">
      <c r="A31" s="143"/>
      <c r="B31" s="154" t="s">
        <v>275</v>
      </c>
      <c r="C31" s="511"/>
      <c r="D31" s="497">
        <f>'Inmatning och ver. el'!F32</f>
        <v>0</v>
      </c>
      <c r="E31" s="511"/>
      <c r="F31" s="497">
        <f t="shared" si="2"/>
        <v>0</v>
      </c>
      <c r="G31" s="507"/>
      <c r="H31" s="498">
        <f>IFERROR(F31/'Basdata &amp; Resultat'!$F$23,0)</f>
        <v>0</v>
      </c>
      <c r="I31" s="498">
        <f>IFERROR(G31/'Basdata &amp; Resultat'!$F$23,0)</f>
        <v>0</v>
      </c>
      <c r="J31" s="521"/>
      <c r="K31" s="150"/>
      <c r="L31" s="143"/>
      <c r="M31" s="143"/>
      <c r="N31" s="143"/>
      <c r="O31" s="143"/>
      <c r="P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row>
    <row r="32" spans="1:57" ht="15" x14ac:dyDescent="0.4">
      <c r="A32" s="143"/>
      <c r="B32" s="154" t="s">
        <v>276</v>
      </c>
      <c r="C32" s="511"/>
      <c r="D32" s="497">
        <f>'Inmatning och ver. el'!F33</f>
        <v>0</v>
      </c>
      <c r="E32" s="511"/>
      <c r="F32" s="497">
        <f t="shared" si="2"/>
        <v>0</v>
      </c>
      <c r="G32" s="507"/>
      <c r="H32" s="498">
        <f>IFERROR(F32/'Basdata &amp; Resultat'!$F$23,0)</f>
        <v>0</v>
      </c>
      <c r="I32" s="498">
        <f>IFERROR(G32/'Basdata &amp; Resultat'!$F$23,0)</f>
        <v>0</v>
      </c>
      <c r="J32" s="521"/>
      <c r="K32" s="150"/>
      <c r="L32" s="143"/>
      <c r="M32" s="143"/>
      <c r="N32" s="143"/>
      <c r="O32" s="143"/>
      <c r="P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row>
    <row r="33" spans="1:62" ht="15" x14ac:dyDescent="0.4">
      <c r="A33" s="143"/>
      <c r="B33" s="154" t="s">
        <v>277</v>
      </c>
      <c r="C33" s="511"/>
      <c r="D33" s="497">
        <f>'Inmatning och ver. el'!F34</f>
        <v>0</v>
      </c>
      <c r="E33" s="511"/>
      <c r="F33" s="497">
        <f t="shared" si="2"/>
        <v>0</v>
      </c>
      <c r="G33" s="507"/>
      <c r="H33" s="498">
        <f>IFERROR(F33/'Basdata &amp; Resultat'!$F$23,0)</f>
        <v>0</v>
      </c>
      <c r="I33" s="498">
        <f>IFERROR(G33/'Basdata &amp; Resultat'!$F$23,0)</f>
        <v>0</v>
      </c>
      <c r="J33" s="521"/>
      <c r="K33" s="150"/>
      <c r="L33" s="143"/>
      <c r="M33" s="143"/>
      <c r="N33" s="143"/>
      <c r="O33" s="143"/>
      <c r="P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row>
    <row r="34" spans="1:62" ht="15" x14ac:dyDescent="0.4">
      <c r="A34" s="143"/>
      <c r="B34" s="154" t="s">
        <v>278</v>
      </c>
      <c r="C34" s="511"/>
      <c r="D34" s="497">
        <f>'Inmatning och ver. el'!F35</f>
        <v>0</v>
      </c>
      <c r="E34" s="511"/>
      <c r="F34" s="497">
        <f t="shared" si="2"/>
        <v>0</v>
      </c>
      <c r="G34" s="507"/>
      <c r="H34" s="498">
        <f>IFERROR(F34/'Basdata &amp; Resultat'!$F$23,0)</f>
        <v>0</v>
      </c>
      <c r="I34" s="498">
        <f>IFERROR(G34/'Basdata &amp; Resultat'!$F$23,0)</f>
        <v>0</v>
      </c>
      <c r="J34" s="521"/>
      <c r="K34" s="150"/>
      <c r="L34" s="143"/>
      <c r="M34" s="143"/>
      <c r="N34" s="143"/>
      <c r="O34" s="143"/>
      <c r="P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row>
    <row r="35" spans="1:62" ht="15" x14ac:dyDescent="0.4">
      <c r="A35" s="143"/>
      <c r="B35" s="154" t="s">
        <v>279</v>
      </c>
      <c r="C35" s="511"/>
      <c r="D35" s="497">
        <f>'Inmatning och ver. el'!F36</f>
        <v>0</v>
      </c>
      <c r="E35" s="511"/>
      <c r="F35" s="497">
        <f t="shared" si="2"/>
        <v>0</v>
      </c>
      <c r="G35" s="507"/>
      <c r="H35" s="498">
        <f>IFERROR(F35/'Basdata &amp; Resultat'!$F$23,0)</f>
        <v>0</v>
      </c>
      <c r="I35" s="498">
        <f>IFERROR(G35/'Basdata &amp; Resultat'!$F$23,0)</f>
        <v>0</v>
      </c>
      <c r="J35" s="521"/>
      <c r="K35" s="150"/>
      <c r="L35" s="143"/>
      <c r="M35" s="143"/>
      <c r="N35" s="249"/>
      <c r="O35" s="143"/>
      <c r="P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row>
    <row r="36" spans="1:62" ht="15" x14ac:dyDescent="0.4">
      <c r="A36" s="143"/>
      <c r="B36" s="154" t="s">
        <v>280</v>
      </c>
      <c r="C36" s="511"/>
      <c r="D36" s="497">
        <f>'Inmatning och ver. el'!F37</f>
        <v>0</v>
      </c>
      <c r="E36" s="511"/>
      <c r="F36" s="497">
        <f t="shared" si="2"/>
        <v>0</v>
      </c>
      <c r="G36" s="507"/>
      <c r="H36" s="498">
        <f>IFERROR(F36/'Basdata &amp; Resultat'!$F$23,0)</f>
        <v>0</v>
      </c>
      <c r="I36" s="498">
        <f>IFERROR(G36/'Basdata &amp; Resultat'!$F$23,0)</f>
        <v>0</v>
      </c>
      <c r="J36" s="521"/>
      <c r="K36" s="150"/>
      <c r="L36" s="143"/>
      <c r="M36" s="143"/>
      <c r="N36" s="143"/>
      <c r="O36" s="143"/>
      <c r="P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row>
    <row r="37" spans="1:62" ht="15" x14ac:dyDescent="0.4">
      <c r="A37" s="143"/>
      <c r="B37" s="154" t="s">
        <v>281</v>
      </c>
      <c r="C37" s="512"/>
      <c r="D37" s="240">
        <f>'Inmatning och ver. el'!F38</f>
        <v>0</v>
      </c>
      <c r="E37" s="512"/>
      <c r="F37" s="497">
        <f t="shared" si="2"/>
        <v>0</v>
      </c>
      <c r="G37" s="508"/>
      <c r="H37" s="498">
        <f>IFERROR(F37/'Basdata &amp; Resultat'!$F$23,0)</f>
        <v>0</v>
      </c>
      <c r="I37" s="498">
        <f>IFERROR(G37/'Basdata &amp; Resultat'!$F$23,0)</f>
        <v>0</v>
      </c>
      <c r="J37" s="522"/>
      <c r="K37" s="150"/>
      <c r="L37" s="143"/>
      <c r="M37" s="143"/>
      <c r="N37" s="143"/>
      <c r="O37" s="143"/>
      <c r="P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row>
    <row r="38" spans="1:62" ht="15.5" thickBot="1" x14ac:dyDescent="0.45">
      <c r="A38" s="143"/>
      <c r="B38" s="499" t="s">
        <v>236</v>
      </c>
      <c r="C38" s="515"/>
      <c r="D38" s="516">
        <f>'Inmatning och ver. el'!F39</f>
        <v>0</v>
      </c>
      <c r="E38" s="515"/>
      <c r="F38" s="500">
        <f t="shared" si="2"/>
        <v>0</v>
      </c>
      <c r="G38" s="509"/>
      <c r="H38" s="501">
        <f>IFERROR(F38/'Basdata &amp; Resultat'!$F$23,0)</f>
        <v>0</v>
      </c>
      <c r="I38" s="501">
        <f>IFERROR(G38/'Basdata &amp; Resultat'!$F$23,0)</f>
        <v>0</v>
      </c>
      <c r="J38" s="523"/>
      <c r="K38" s="150"/>
      <c r="L38" s="143"/>
      <c r="M38" s="143"/>
      <c r="N38" s="143"/>
      <c r="O38" s="143"/>
      <c r="P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row>
    <row r="39" spans="1:62" ht="15.5" thickBot="1" x14ac:dyDescent="0.45">
      <c r="A39" s="143"/>
      <c r="B39" s="423" t="s">
        <v>47</v>
      </c>
      <c r="C39" s="494">
        <f>IF(C38&gt;0,C38,SUM(C26:C37))</f>
        <v>0</v>
      </c>
      <c r="D39" s="494">
        <f>'Inmatning och ver. el'!F40</f>
        <v>0</v>
      </c>
      <c r="E39" s="494">
        <f>IF(E38&gt;0,E38,SUM(E26:E37))</f>
        <v>0</v>
      </c>
      <c r="F39" s="502">
        <f t="shared" si="2"/>
        <v>0</v>
      </c>
      <c r="G39" s="503">
        <f>IF(G38&gt;0,G38,SUM(G26:G37))</f>
        <v>0</v>
      </c>
      <c r="H39" s="504">
        <f>IFERROR(F39/'Basdata &amp; Resultat'!$F$23,0)</f>
        <v>0</v>
      </c>
      <c r="I39" s="505">
        <f>IFERROR(G39/'Basdata &amp; Resultat'!$F$23,0)</f>
        <v>0</v>
      </c>
      <c r="J39" s="524"/>
      <c r="K39" s="150"/>
      <c r="L39" s="143"/>
      <c r="M39" s="143"/>
      <c r="N39" s="143"/>
      <c r="O39" s="143"/>
      <c r="P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row>
    <row r="40" spans="1:62" ht="15" x14ac:dyDescent="0.4">
      <c r="A40" s="143"/>
      <c r="B40" s="154" t="s">
        <v>270</v>
      </c>
      <c r="C40" s="511"/>
      <c r="D40" s="497">
        <f>'Inmatning och ver. el'!F41</f>
        <v>0</v>
      </c>
      <c r="E40" s="511"/>
      <c r="F40" s="497">
        <f t="shared" si="2"/>
        <v>0</v>
      </c>
      <c r="G40" s="507"/>
      <c r="H40" s="498">
        <f>IFERROR(F40/'Basdata &amp; Resultat'!$F$23,0)</f>
        <v>0</v>
      </c>
      <c r="I40" s="498">
        <f>IFERROR(G40/'Basdata &amp; Resultat'!$F$23,0)</f>
        <v>0</v>
      </c>
      <c r="J40" s="521"/>
      <c r="K40" s="150"/>
      <c r="L40" s="143"/>
      <c r="M40" s="143"/>
      <c r="N40" s="143"/>
      <c r="O40" s="143"/>
      <c r="P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row>
    <row r="41" spans="1:62" ht="15" x14ac:dyDescent="0.4">
      <c r="A41" s="143"/>
      <c r="B41" s="154" t="s">
        <v>271</v>
      </c>
      <c r="C41" s="511"/>
      <c r="D41" s="497">
        <f>'Inmatning och ver. el'!F42</f>
        <v>0</v>
      </c>
      <c r="E41" s="511"/>
      <c r="F41" s="497">
        <f t="shared" si="2"/>
        <v>0</v>
      </c>
      <c r="G41" s="507"/>
      <c r="H41" s="498">
        <f>IFERROR(F41/'Basdata &amp; Resultat'!$F$23,0)</f>
        <v>0</v>
      </c>
      <c r="I41" s="498">
        <f>IFERROR(G41/'Basdata &amp; Resultat'!$F$23,0)</f>
        <v>0</v>
      </c>
      <c r="J41" s="521"/>
      <c r="K41" s="150"/>
      <c r="L41" s="143"/>
      <c r="M41" s="143"/>
      <c r="N41" s="143"/>
      <c r="O41" s="143"/>
      <c r="P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row>
    <row r="42" spans="1:62" ht="15" x14ac:dyDescent="0.4">
      <c r="A42" s="143"/>
      <c r="B42" s="154" t="s">
        <v>272</v>
      </c>
      <c r="C42" s="511"/>
      <c r="D42" s="497">
        <f>'Inmatning och ver. el'!F43</f>
        <v>0</v>
      </c>
      <c r="E42" s="511"/>
      <c r="F42" s="497">
        <f t="shared" si="2"/>
        <v>0</v>
      </c>
      <c r="G42" s="507"/>
      <c r="H42" s="498">
        <f>IFERROR(F42/'Basdata &amp; Resultat'!$F$23,0)</f>
        <v>0</v>
      </c>
      <c r="I42" s="498">
        <f>IFERROR(G42/'Basdata &amp; Resultat'!$F$23,0)</f>
        <v>0</v>
      </c>
      <c r="J42" s="521"/>
      <c r="K42" s="150"/>
      <c r="L42" s="143"/>
      <c r="M42" s="143"/>
      <c r="N42" s="143"/>
      <c r="O42" s="143"/>
      <c r="P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row>
    <row r="43" spans="1:62" ht="15" x14ac:dyDescent="0.4">
      <c r="A43" s="143"/>
      <c r="B43" s="154" t="s">
        <v>273</v>
      </c>
      <c r="C43" s="511"/>
      <c r="D43" s="497">
        <f>'Inmatning och ver. el'!F44</f>
        <v>0</v>
      </c>
      <c r="E43" s="511"/>
      <c r="F43" s="497">
        <f t="shared" si="2"/>
        <v>0</v>
      </c>
      <c r="G43" s="507"/>
      <c r="H43" s="498">
        <f>IFERROR(F43/'Basdata &amp; Resultat'!$F$23,0)</f>
        <v>0</v>
      </c>
      <c r="I43" s="498">
        <f>IFERROR(G43/'Basdata &amp; Resultat'!$F$23,0)</f>
        <v>0</v>
      </c>
      <c r="J43" s="521"/>
      <c r="K43" s="150"/>
      <c r="L43" s="143"/>
      <c r="M43" s="143"/>
      <c r="N43" s="143"/>
      <c r="O43" s="143"/>
      <c r="P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row>
    <row r="44" spans="1:62" ht="15" x14ac:dyDescent="0.4">
      <c r="A44" s="143"/>
      <c r="B44" s="154" t="s">
        <v>274</v>
      </c>
      <c r="C44" s="511"/>
      <c r="D44" s="497">
        <f>'Inmatning och ver. el'!F45</f>
        <v>0</v>
      </c>
      <c r="E44" s="511"/>
      <c r="F44" s="497">
        <f t="shared" si="2"/>
        <v>0</v>
      </c>
      <c r="G44" s="507"/>
      <c r="H44" s="498">
        <f>IFERROR(F44/'Basdata &amp; Resultat'!$F$23,0)</f>
        <v>0</v>
      </c>
      <c r="I44" s="498">
        <f>IFERROR(G44/'Basdata &amp; Resultat'!$F$23,0)</f>
        <v>0</v>
      </c>
      <c r="J44" s="521"/>
      <c r="K44" s="150"/>
      <c r="L44" s="143"/>
      <c r="M44" s="143"/>
      <c r="N44" s="143"/>
      <c r="O44" s="143"/>
      <c r="P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row>
    <row r="45" spans="1:62" ht="15" x14ac:dyDescent="0.4">
      <c r="A45" s="143"/>
      <c r="B45" s="154" t="s">
        <v>275</v>
      </c>
      <c r="C45" s="511"/>
      <c r="D45" s="497">
        <f>'Inmatning och ver. el'!F46</f>
        <v>0</v>
      </c>
      <c r="E45" s="511"/>
      <c r="F45" s="497">
        <f t="shared" si="2"/>
        <v>0</v>
      </c>
      <c r="G45" s="507"/>
      <c r="H45" s="498">
        <f>IFERROR(F45/'Basdata &amp; Resultat'!$F$23,0)</f>
        <v>0</v>
      </c>
      <c r="I45" s="498">
        <f>IFERROR(G45/'Basdata &amp; Resultat'!$F$23,0)</f>
        <v>0</v>
      </c>
      <c r="J45" s="521"/>
      <c r="K45" s="150"/>
      <c r="L45" s="143"/>
      <c r="M45" s="143"/>
      <c r="N45" s="143"/>
      <c r="O45" s="143"/>
      <c r="P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row>
    <row r="46" spans="1:62" ht="15" x14ac:dyDescent="0.4">
      <c r="A46" s="143"/>
      <c r="B46" s="154" t="s">
        <v>276</v>
      </c>
      <c r="C46" s="511"/>
      <c r="D46" s="497">
        <f>'Inmatning och ver. el'!F47</f>
        <v>0</v>
      </c>
      <c r="E46" s="511"/>
      <c r="F46" s="497">
        <f t="shared" si="2"/>
        <v>0</v>
      </c>
      <c r="G46" s="507"/>
      <c r="H46" s="498">
        <f>IFERROR(F46/'Basdata &amp; Resultat'!$F$23,0)</f>
        <v>0</v>
      </c>
      <c r="I46" s="498">
        <f>IFERROR(G46/'Basdata &amp; Resultat'!$F$23,0)</f>
        <v>0</v>
      </c>
      <c r="J46" s="521"/>
      <c r="K46" s="150"/>
      <c r="L46" s="143"/>
      <c r="M46" s="143"/>
      <c r="N46" s="143"/>
      <c r="O46" s="143"/>
      <c r="P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row>
    <row r="47" spans="1:62" ht="15" x14ac:dyDescent="0.4">
      <c r="A47" s="143"/>
      <c r="B47" s="154" t="s">
        <v>277</v>
      </c>
      <c r="C47" s="511"/>
      <c r="D47" s="497">
        <f>'Inmatning och ver. el'!F48</f>
        <v>0</v>
      </c>
      <c r="E47" s="511"/>
      <c r="F47" s="497">
        <f t="shared" si="2"/>
        <v>0</v>
      </c>
      <c r="G47" s="507"/>
      <c r="H47" s="498">
        <f>IFERROR(F47/'Basdata &amp; Resultat'!$F$23,0)</f>
        <v>0</v>
      </c>
      <c r="I47" s="498">
        <f>IFERROR(G47/'Basdata &amp; Resultat'!$F$23,0)</f>
        <v>0</v>
      </c>
      <c r="J47" s="521"/>
      <c r="K47" s="150"/>
      <c r="L47" s="143"/>
      <c r="M47" s="143"/>
      <c r="N47" s="143"/>
      <c r="O47" s="143"/>
      <c r="P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row>
    <row r="48" spans="1:62" ht="15" x14ac:dyDescent="0.4">
      <c r="A48" s="143"/>
      <c r="B48" s="154" t="s">
        <v>278</v>
      </c>
      <c r="C48" s="511"/>
      <c r="D48" s="497">
        <f>'Inmatning och ver. el'!F49</f>
        <v>0</v>
      </c>
      <c r="E48" s="511"/>
      <c r="F48" s="497">
        <f t="shared" si="2"/>
        <v>0</v>
      </c>
      <c r="G48" s="507"/>
      <c r="H48" s="498">
        <f>IFERROR(F48/'Basdata &amp; Resultat'!$F$23,0)</f>
        <v>0</v>
      </c>
      <c r="I48" s="498">
        <f>IFERROR(G48/'Basdata &amp; Resultat'!$F$23,0)</f>
        <v>0</v>
      </c>
      <c r="J48" s="521"/>
      <c r="K48" s="150"/>
      <c r="L48" s="143"/>
      <c r="M48" s="143"/>
      <c r="N48" s="143"/>
      <c r="O48" s="143"/>
      <c r="P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row>
    <row r="49" spans="1:62" ht="15" x14ac:dyDescent="0.4">
      <c r="A49" s="143"/>
      <c r="B49" s="154" t="s">
        <v>279</v>
      </c>
      <c r="C49" s="511"/>
      <c r="D49" s="497">
        <f>'Inmatning och ver. el'!F50</f>
        <v>0</v>
      </c>
      <c r="E49" s="511"/>
      <c r="F49" s="497">
        <f t="shared" si="2"/>
        <v>0</v>
      </c>
      <c r="G49" s="507"/>
      <c r="H49" s="498">
        <f>IFERROR(F49/'Basdata &amp; Resultat'!$F$23,0)</f>
        <v>0</v>
      </c>
      <c r="I49" s="498">
        <f>IFERROR(G49/'Basdata &amp; Resultat'!$F$23,0)</f>
        <v>0</v>
      </c>
      <c r="J49" s="521"/>
      <c r="K49" s="150"/>
      <c r="L49" s="143"/>
      <c r="M49" s="143"/>
      <c r="N49" s="143"/>
      <c r="O49" s="143"/>
      <c r="P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row>
    <row r="50" spans="1:62" ht="15" x14ac:dyDescent="0.4">
      <c r="A50" s="143"/>
      <c r="B50" s="154" t="s">
        <v>280</v>
      </c>
      <c r="C50" s="511"/>
      <c r="D50" s="497">
        <f>'Inmatning och ver. el'!F51</f>
        <v>0</v>
      </c>
      <c r="E50" s="511"/>
      <c r="F50" s="497">
        <f t="shared" si="2"/>
        <v>0</v>
      </c>
      <c r="G50" s="507"/>
      <c r="H50" s="498">
        <f>IFERROR(F50/'Basdata &amp; Resultat'!$F$23,0)</f>
        <v>0</v>
      </c>
      <c r="I50" s="498">
        <f>IFERROR(G50/'Basdata &amp; Resultat'!$F$23,0)</f>
        <v>0</v>
      </c>
      <c r="J50" s="521"/>
      <c r="K50" s="150"/>
      <c r="L50" s="143"/>
      <c r="M50" s="143"/>
      <c r="N50" s="143"/>
      <c r="O50" s="143"/>
      <c r="P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row>
    <row r="51" spans="1:62" ht="15" x14ac:dyDescent="0.4">
      <c r="A51" s="143"/>
      <c r="B51" s="154" t="s">
        <v>281</v>
      </c>
      <c r="C51" s="512"/>
      <c r="D51" s="240">
        <f>'Inmatning och ver. el'!F52</f>
        <v>0</v>
      </c>
      <c r="E51" s="512"/>
      <c r="F51" s="497">
        <f t="shared" si="2"/>
        <v>0</v>
      </c>
      <c r="G51" s="508"/>
      <c r="H51" s="498">
        <f>IFERROR(F51/'Basdata &amp; Resultat'!$F$23,0)</f>
        <v>0</v>
      </c>
      <c r="I51" s="498">
        <f>IFERROR(G51/'Basdata &amp; Resultat'!$F$23,0)</f>
        <v>0</v>
      </c>
      <c r="J51" s="522"/>
      <c r="K51" s="150"/>
      <c r="L51" s="143"/>
      <c r="M51" s="143"/>
      <c r="N51" s="143"/>
      <c r="O51" s="143"/>
      <c r="P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row>
    <row r="52" spans="1:62" ht="15.5" thickBot="1" x14ac:dyDescent="0.45">
      <c r="A52" s="143"/>
      <c r="B52" s="499" t="s">
        <v>236</v>
      </c>
      <c r="C52" s="515"/>
      <c r="D52" s="516">
        <f>'Inmatning och ver. el'!F53</f>
        <v>0</v>
      </c>
      <c r="E52" s="515"/>
      <c r="F52" s="500">
        <f t="shared" si="2"/>
        <v>0</v>
      </c>
      <c r="G52" s="509"/>
      <c r="H52" s="501">
        <f>IFERROR(F52/'Basdata &amp; Resultat'!$F$23,0)</f>
        <v>0</v>
      </c>
      <c r="I52" s="501">
        <f>IFERROR(G52/'Basdata &amp; Resultat'!$F$23,0)</f>
        <v>0</v>
      </c>
      <c r="J52" s="523"/>
      <c r="K52" s="150"/>
      <c r="L52" s="143"/>
      <c r="M52" s="143"/>
      <c r="N52" s="143"/>
      <c r="O52" s="143"/>
      <c r="P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row>
    <row r="53" spans="1:62" ht="15.5" thickBot="1" x14ac:dyDescent="0.45">
      <c r="A53" s="143"/>
      <c r="B53" s="423" t="s">
        <v>48</v>
      </c>
      <c r="C53" s="494">
        <f>IF(C52&gt;0,C52,SUM(C40:C51))</f>
        <v>0</v>
      </c>
      <c r="D53" s="494">
        <f>'Inmatning och ver. el'!F54</f>
        <v>0</v>
      </c>
      <c r="E53" s="494">
        <f>IF(E52&gt;0,E52,SUM(E40:E51))</f>
        <v>0</v>
      </c>
      <c r="F53" s="502">
        <f t="shared" si="2"/>
        <v>0</v>
      </c>
      <c r="G53" s="503">
        <f>IF(G52&gt;0,G52,SUM(G40:G51))</f>
        <v>0</v>
      </c>
      <c r="H53" s="504">
        <f>IFERROR(F53/'Basdata &amp; Resultat'!$F$23,0)</f>
        <v>0</v>
      </c>
      <c r="I53" s="505">
        <f>IFERROR(G53/'Basdata &amp; Resultat'!$F$23,0)</f>
        <v>0</v>
      </c>
      <c r="J53" s="524"/>
      <c r="K53" s="150"/>
      <c r="L53" s="143"/>
      <c r="M53" s="143"/>
      <c r="N53" s="143"/>
      <c r="O53" s="143"/>
      <c r="P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row>
    <row r="54" spans="1:62" ht="10.5" customHeight="1" x14ac:dyDescent="0.35">
      <c r="A54" s="143"/>
      <c r="B54" s="143"/>
      <c r="C54" s="143"/>
      <c r="D54" s="143"/>
      <c r="E54" s="143"/>
      <c r="F54" s="143"/>
      <c r="G54" s="143"/>
      <c r="H54" s="249"/>
      <c r="I54" s="249"/>
      <c r="J54" s="249"/>
      <c r="K54" s="249"/>
      <c r="L54" s="143"/>
      <c r="M54" s="143"/>
      <c r="N54" s="143"/>
      <c r="O54" s="143"/>
      <c r="P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row>
    <row r="55" spans="1:62" x14ac:dyDescent="0.35">
      <c r="A55" s="143"/>
      <c r="B55" s="143"/>
      <c r="C55" s="143"/>
      <c r="D55" s="143"/>
      <c r="E55" s="143"/>
      <c r="F55" s="143"/>
      <c r="G55" s="143"/>
      <c r="H55" s="249"/>
      <c r="I55" s="249"/>
      <c r="J55" s="249"/>
      <c r="K55" s="249"/>
      <c r="L55" s="143"/>
      <c r="M55" s="143"/>
      <c r="N55" s="143"/>
      <c r="O55" s="143"/>
      <c r="P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row>
    <row r="56" spans="1:62" x14ac:dyDescent="0.35">
      <c r="A56" s="143"/>
      <c r="B56" s="143"/>
      <c r="C56" s="143"/>
      <c r="D56" s="143"/>
      <c r="E56" s="143"/>
      <c r="F56" s="143"/>
      <c r="G56" s="143"/>
      <c r="H56" s="249"/>
      <c r="I56" s="249"/>
      <c r="J56" s="249"/>
      <c r="K56" s="249"/>
      <c r="L56" s="143"/>
      <c r="M56" s="143"/>
      <c r="N56" s="143"/>
      <c r="O56" s="143"/>
      <c r="P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row>
    <row r="57" spans="1:62" x14ac:dyDescent="0.35">
      <c r="A57" s="143"/>
      <c r="B57" s="143"/>
      <c r="C57" s="143"/>
      <c r="D57" s="143"/>
      <c r="E57" s="143"/>
      <c r="F57" s="143"/>
      <c r="G57" s="143"/>
      <c r="H57" s="249"/>
      <c r="I57" s="249"/>
      <c r="J57" s="249"/>
      <c r="K57" s="249"/>
      <c r="L57" s="143"/>
      <c r="M57" s="143"/>
      <c r="N57" s="143"/>
      <c r="O57" s="143"/>
      <c r="P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row>
    <row r="58" spans="1:62" x14ac:dyDescent="0.35">
      <c r="A58" s="143"/>
      <c r="B58" s="143"/>
      <c r="C58" s="143"/>
      <c r="D58" s="143"/>
      <c r="E58" s="143"/>
      <c r="F58" s="143"/>
      <c r="G58" s="143"/>
      <c r="H58" s="249"/>
      <c r="I58" s="249"/>
      <c r="J58" s="249"/>
      <c r="K58" s="249"/>
      <c r="L58" s="143"/>
      <c r="M58" s="143"/>
      <c r="N58" s="143"/>
      <c r="O58" s="143"/>
      <c r="P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row>
    <row r="59" spans="1:62" x14ac:dyDescent="0.35">
      <c r="A59" s="143"/>
      <c r="B59" s="143"/>
      <c r="C59" s="143"/>
      <c r="D59" s="143"/>
      <c r="E59" s="143"/>
      <c r="F59" s="143"/>
      <c r="G59" s="143"/>
      <c r="H59" s="249"/>
      <c r="I59" s="249"/>
      <c r="J59" s="249"/>
      <c r="K59" s="249"/>
      <c r="L59" s="143"/>
      <c r="M59" s="143"/>
      <c r="N59" s="143"/>
      <c r="O59" s="143"/>
      <c r="P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row>
    <row r="60" spans="1:62" x14ac:dyDescent="0.35">
      <c r="A60" s="143"/>
      <c r="B60" s="143"/>
      <c r="C60" s="143"/>
      <c r="D60" s="143"/>
      <c r="E60" s="143"/>
      <c r="F60" s="143"/>
      <c r="G60" s="143"/>
      <c r="H60" s="249"/>
      <c r="I60" s="249"/>
      <c r="J60" s="249"/>
      <c r="K60" s="249"/>
      <c r="L60" s="143"/>
      <c r="M60" s="143"/>
      <c r="N60" s="143"/>
      <c r="O60" s="143"/>
      <c r="P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row>
    <row r="61" spans="1:62" x14ac:dyDescent="0.35">
      <c r="A61" s="143"/>
      <c r="B61" s="143"/>
      <c r="C61" s="143"/>
      <c r="D61" s="143"/>
      <c r="E61" s="143"/>
      <c r="F61" s="143"/>
      <c r="G61" s="143"/>
      <c r="H61" s="249"/>
      <c r="I61" s="249"/>
      <c r="J61" s="249"/>
      <c r="K61" s="249"/>
      <c r="L61" s="143"/>
      <c r="M61" s="143"/>
      <c r="N61" s="143"/>
      <c r="O61" s="143"/>
      <c r="P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row>
    <row r="62" spans="1:62" x14ac:dyDescent="0.35">
      <c r="A62" s="143"/>
      <c r="B62" s="143"/>
      <c r="C62" s="143"/>
      <c r="D62" s="143"/>
      <c r="E62" s="143"/>
      <c r="F62" s="143"/>
      <c r="G62" s="143"/>
      <c r="H62" s="249"/>
      <c r="I62" s="249"/>
      <c r="J62" s="249"/>
      <c r="K62" s="249"/>
      <c r="L62" s="143"/>
      <c r="M62" s="143"/>
      <c r="N62" s="143"/>
      <c r="O62" s="143"/>
      <c r="P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row>
    <row r="63" spans="1:62" x14ac:dyDescent="0.35">
      <c r="A63" s="143"/>
      <c r="B63" s="143"/>
      <c r="C63" s="143"/>
      <c r="D63" s="143"/>
      <c r="E63" s="143"/>
      <c r="F63" s="143"/>
      <c r="G63" s="143"/>
      <c r="H63" s="249"/>
      <c r="I63" s="249"/>
      <c r="J63" s="249"/>
      <c r="K63" s="249"/>
      <c r="L63" s="143"/>
      <c r="M63" s="143"/>
      <c r="N63" s="143"/>
      <c r="O63" s="143"/>
      <c r="P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row>
    <row r="64" spans="1:62" x14ac:dyDescent="0.35">
      <c r="A64" s="143"/>
      <c r="B64" s="143"/>
      <c r="C64" s="143"/>
      <c r="D64" s="143"/>
      <c r="E64" s="143"/>
      <c r="F64" s="143"/>
      <c r="G64" s="143"/>
      <c r="H64" s="249"/>
      <c r="I64" s="249"/>
      <c r="J64" s="249"/>
      <c r="K64" s="249"/>
      <c r="L64" s="143"/>
      <c r="M64" s="143"/>
      <c r="N64" s="143"/>
      <c r="O64" s="143"/>
      <c r="P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row>
    <row r="65" spans="1:62" x14ac:dyDescent="0.35">
      <c r="A65" s="143"/>
      <c r="B65" s="143"/>
      <c r="C65" s="143"/>
      <c r="D65" s="143"/>
      <c r="E65" s="143"/>
      <c r="F65" s="143"/>
      <c r="G65" s="143"/>
      <c r="H65" s="249"/>
      <c r="I65" s="249"/>
      <c r="J65" s="249"/>
      <c r="K65" s="249"/>
      <c r="L65" s="143"/>
      <c r="M65" s="143"/>
      <c r="N65" s="143"/>
      <c r="O65" s="143"/>
      <c r="P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row>
    <row r="66" spans="1:62" x14ac:dyDescent="0.35">
      <c r="A66" s="143"/>
      <c r="B66" s="143"/>
      <c r="C66" s="143"/>
      <c r="D66" s="143"/>
      <c r="E66" s="143"/>
      <c r="F66" s="143"/>
      <c r="G66" s="143"/>
      <c r="H66" s="249"/>
      <c r="I66" s="249"/>
      <c r="J66" s="249"/>
      <c r="K66" s="249"/>
      <c r="L66" s="143"/>
      <c r="M66" s="143"/>
      <c r="N66" s="143"/>
      <c r="O66" s="143"/>
      <c r="P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row>
    <row r="67" spans="1:62" x14ac:dyDescent="0.35">
      <c r="A67" s="143"/>
      <c r="B67" s="143"/>
      <c r="C67" s="143"/>
      <c r="D67" s="143"/>
      <c r="E67" s="143"/>
      <c r="F67" s="143"/>
      <c r="G67" s="143"/>
      <c r="H67" s="249"/>
      <c r="I67" s="249"/>
      <c r="J67" s="249"/>
      <c r="K67" s="249"/>
      <c r="L67" s="143"/>
      <c r="M67" s="143"/>
      <c r="N67" s="143"/>
      <c r="O67" s="143"/>
      <c r="P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row>
    <row r="68" spans="1:62" x14ac:dyDescent="0.35">
      <c r="A68" s="143"/>
      <c r="B68" s="143"/>
      <c r="C68" s="143"/>
      <c r="D68" s="143"/>
      <c r="E68" s="143"/>
      <c r="F68" s="143"/>
      <c r="G68" s="143"/>
      <c r="H68" s="249"/>
      <c r="I68" s="249"/>
      <c r="J68" s="249"/>
      <c r="K68" s="249"/>
      <c r="L68" s="143"/>
      <c r="M68" s="143"/>
      <c r="N68" s="143"/>
      <c r="O68" s="143"/>
      <c r="P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row>
    <row r="69" spans="1:62" x14ac:dyDescent="0.35">
      <c r="A69" s="143"/>
      <c r="B69" s="143"/>
      <c r="C69" s="143"/>
      <c r="D69" s="143"/>
      <c r="E69" s="143"/>
      <c r="F69" s="143"/>
      <c r="G69" s="143"/>
      <c r="H69" s="249"/>
      <c r="I69" s="249"/>
      <c r="J69" s="249"/>
      <c r="K69" s="249"/>
      <c r="L69" s="143"/>
      <c r="M69" s="143"/>
      <c r="N69" s="143"/>
      <c r="O69" s="143"/>
      <c r="P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row>
    <row r="70" spans="1:62" x14ac:dyDescent="0.35">
      <c r="A70" s="143"/>
      <c r="B70" s="143"/>
      <c r="C70" s="143"/>
      <c r="D70" s="143"/>
      <c r="E70" s="143"/>
      <c r="F70" s="143"/>
      <c r="G70" s="143"/>
      <c r="H70" s="249"/>
      <c r="I70" s="249"/>
      <c r="J70" s="249"/>
      <c r="K70" s="249"/>
      <c r="L70" s="143"/>
      <c r="M70" s="143"/>
      <c r="N70" s="143"/>
      <c r="O70" s="143"/>
      <c r="P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row>
    <row r="71" spans="1:62" x14ac:dyDescent="0.35">
      <c r="A71" s="143"/>
      <c r="B71" s="143"/>
      <c r="C71" s="143"/>
      <c r="D71" s="143"/>
      <c r="E71" s="143"/>
      <c r="F71" s="143"/>
      <c r="G71" s="143"/>
      <c r="H71" s="249"/>
      <c r="I71" s="249"/>
      <c r="J71" s="249"/>
      <c r="K71" s="249"/>
      <c r="L71" s="143"/>
      <c r="M71" s="143"/>
      <c r="N71" s="143"/>
      <c r="O71" s="143"/>
      <c r="P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row>
    <row r="72" spans="1:62" x14ac:dyDescent="0.35">
      <c r="A72" s="143"/>
      <c r="B72" s="143"/>
      <c r="C72" s="143"/>
      <c r="D72" s="143"/>
      <c r="E72" s="143"/>
      <c r="F72" s="143"/>
      <c r="G72" s="143"/>
      <c r="H72" s="249"/>
      <c r="I72" s="249"/>
      <c r="J72" s="249"/>
      <c r="K72" s="249"/>
      <c r="L72" s="143"/>
      <c r="M72" s="143"/>
      <c r="N72" s="143"/>
      <c r="O72" s="143"/>
      <c r="P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row>
    <row r="73" spans="1:62" x14ac:dyDescent="0.35">
      <c r="A73" s="143"/>
      <c r="B73" s="143"/>
      <c r="C73" s="143"/>
      <c r="D73" s="143"/>
      <c r="E73" s="143"/>
      <c r="F73" s="143"/>
      <c r="G73" s="143"/>
      <c r="H73" s="249"/>
      <c r="I73" s="249"/>
      <c r="J73" s="249"/>
      <c r="K73" s="249"/>
      <c r="L73" s="143"/>
      <c r="M73" s="143"/>
      <c r="N73" s="143"/>
      <c r="O73" s="143"/>
      <c r="P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row>
    <row r="74" spans="1:62" x14ac:dyDescent="0.35">
      <c r="A74" s="143"/>
      <c r="B74" s="143"/>
      <c r="C74" s="143"/>
      <c r="D74" s="143"/>
      <c r="E74" s="143"/>
      <c r="F74" s="143"/>
      <c r="G74" s="143"/>
      <c r="H74" s="249"/>
      <c r="I74" s="249"/>
      <c r="J74" s="249"/>
      <c r="K74" s="249"/>
      <c r="L74" s="143"/>
      <c r="M74" s="143"/>
      <c r="N74" s="143"/>
      <c r="O74" s="143"/>
      <c r="P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row>
    <row r="75" spans="1:62" x14ac:dyDescent="0.35">
      <c r="A75" s="143"/>
      <c r="B75" s="143"/>
      <c r="C75" s="143"/>
      <c r="D75" s="143"/>
      <c r="E75" s="143"/>
      <c r="F75" s="143"/>
      <c r="G75" s="143"/>
      <c r="H75" s="249"/>
      <c r="I75" s="249"/>
      <c r="J75" s="249"/>
      <c r="K75" s="249"/>
      <c r="L75" s="143"/>
      <c r="M75" s="143"/>
      <c r="N75" s="143"/>
      <c r="O75" s="143"/>
      <c r="P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row>
    <row r="76" spans="1:62" x14ac:dyDescent="0.35">
      <c r="A76" s="143"/>
      <c r="B76" s="143"/>
      <c r="C76" s="143"/>
      <c r="D76" s="143"/>
      <c r="E76" s="143"/>
      <c r="F76" s="143"/>
      <c r="G76" s="143"/>
      <c r="H76" s="249"/>
      <c r="I76" s="249"/>
      <c r="J76" s="249"/>
      <c r="K76" s="249"/>
      <c r="L76" s="143"/>
      <c r="M76" s="143"/>
      <c r="N76" s="143"/>
      <c r="O76" s="143"/>
      <c r="P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row>
    <row r="77" spans="1:62" x14ac:dyDescent="0.35">
      <c r="A77" s="143"/>
      <c r="B77" s="143"/>
      <c r="C77" s="143"/>
      <c r="D77" s="143"/>
      <c r="E77" s="143"/>
      <c r="F77" s="143"/>
      <c r="G77" s="143"/>
      <c r="H77" s="249"/>
      <c r="I77" s="249"/>
      <c r="J77" s="249"/>
      <c r="K77" s="249"/>
      <c r="L77" s="143"/>
      <c r="M77" s="143"/>
      <c r="N77" s="143"/>
      <c r="O77" s="143"/>
      <c r="P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row>
    <row r="78" spans="1:62" x14ac:dyDescent="0.35">
      <c r="A78" s="143"/>
      <c r="B78" s="143"/>
      <c r="C78" s="143"/>
      <c r="D78" s="143"/>
      <c r="E78" s="143"/>
      <c r="F78" s="143"/>
      <c r="G78" s="143"/>
      <c r="H78" s="249"/>
      <c r="I78" s="249"/>
      <c r="J78" s="249"/>
      <c r="K78" s="249"/>
      <c r="L78" s="143"/>
      <c r="M78" s="143"/>
      <c r="N78" s="143"/>
      <c r="O78" s="143"/>
      <c r="P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row>
    <row r="79" spans="1:62" x14ac:dyDescent="0.35">
      <c r="A79" s="143"/>
      <c r="B79" s="143"/>
      <c r="C79" s="143"/>
      <c r="D79" s="143"/>
      <c r="E79" s="143"/>
      <c r="F79" s="143"/>
      <c r="G79" s="143"/>
      <c r="H79" s="249"/>
      <c r="I79" s="249"/>
      <c r="J79" s="249"/>
      <c r="K79" s="249"/>
      <c r="L79" s="143"/>
      <c r="M79" s="143"/>
      <c r="N79" s="143"/>
      <c r="O79" s="143"/>
      <c r="P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row>
    <row r="80" spans="1:62" x14ac:dyDescent="0.35">
      <c r="A80" s="143"/>
      <c r="B80" s="143"/>
      <c r="C80" s="143"/>
      <c r="D80" s="143"/>
      <c r="E80" s="143"/>
      <c r="F80" s="143"/>
      <c r="G80" s="143"/>
      <c r="H80" s="249"/>
      <c r="I80" s="249"/>
      <c r="J80" s="249"/>
      <c r="K80" s="249"/>
      <c r="L80" s="143"/>
      <c r="M80" s="143"/>
      <c r="N80" s="143"/>
      <c r="O80" s="143"/>
      <c r="P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row>
    <row r="81" spans="1:62" x14ac:dyDescent="0.35">
      <c r="A81" s="143"/>
      <c r="B81" s="143"/>
      <c r="C81" s="143"/>
      <c r="D81" s="143"/>
      <c r="E81" s="143"/>
      <c r="F81" s="143"/>
      <c r="G81" s="143"/>
      <c r="H81" s="249"/>
      <c r="I81" s="249"/>
      <c r="J81" s="249"/>
      <c r="K81" s="249"/>
      <c r="L81" s="143"/>
      <c r="M81" s="143"/>
      <c r="N81" s="143"/>
      <c r="O81" s="143"/>
      <c r="P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row>
    <row r="82" spans="1:62" x14ac:dyDescent="0.35">
      <c r="A82" s="143"/>
      <c r="B82" s="143"/>
      <c r="C82" s="143"/>
      <c r="D82" s="143"/>
      <c r="E82" s="143"/>
      <c r="F82" s="143"/>
      <c r="G82" s="143"/>
      <c r="H82" s="249"/>
      <c r="I82" s="249"/>
      <c r="J82" s="249"/>
      <c r="K82" s="249"/>
      <c r="L82" s="143"/>
      <c r="M82" s="143"/>
      <c r="N82" s="143"/>
      <c r="O82" s="143"/>
      <c r="P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row>
    <row r="83" spans="1:62" x14ac:dyDescent="0.35">
      <c r="A83" s="143"/>
      <c r="B83" s="143"/>
      <c r="C83" s="143"/>
      <c r="D83" s="143"/>
      <c r="E83" s="143"/>
      <c r="F83" s="143"/>
      <c r="G83" s="143"/>
      <c r="H83" s="249"/>
      <c r="I83" s="249"/>
      <c r="J83" s="249"/>
      <c r="K83" s="249"/>
      <c r="L83" s="143"/>
      <c r="M83" s="143"/>
      <c r="N83" s="143"/>
      <c r="O83" s="143"/>
      <c r="P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row>
    <row r="84" spans="1:62" x14ac:dyDescent="0.35">
      <c r="A84" s="143"/>
      <c r="B84" s="143"/>
      <c r="C84" s="143"/>
      <c r="D84" s="143"/>
      <c r="E84" s="143"/>
      <c r="F84" s="143"/>
      <c r="G84" s="143"/>
      <c r="H84" s="249"/>
      <c r="I84" s="249"/>
      <c r="J84" s="249"/>
      <c r="K84" s="249"/>
      <c r="L84" s="143"/>
      <c r="M84" s="143"/>
      <c r="N84" s="143"/>
      <c r="O84" s="143"/>
      <c r="P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row>
    <row r="85" spans="1:62" x14ac:dyDescent="0.35">
      <c r="A85" s="143"/>
      <c r="B85" s="143"/>
      <c r="C85" s="143"/>
      <c r="D85" s="143"/>
      <c r="E85" s="143"/>
      <c r="F85" s="143"/>
      <c r="G85" s="143"/>
      <c r="H85" s="249"/>
      <c r="I85" s="249"/>
      <c r="J85" s="249"/>
      <c r="K85" s="249"/>
      <c r="L85" s="143"/>
      <c r="M85" s="143"/>
      <c r="N85" s="143"/>
      <c r="O85" s="143"/>
      <c r="P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row>
    <row r="86" spans="1:62" x14ac:dyDescent="0.35">
      <c r="A86" s="143"/>
      <c r="B86" s="143"/>
      <c r="C86" s="143"/>
      <c r="D86" s="143"/>
      <c r="E86" s="143"/>
      <c r="F86" s="143"/>
      <c r="G86" s="143"/>
      <c r="H86" s="249"/>
      <c r="I86" s="249"/>
      <c r="J86" s="249"/>
      <c r="K86" s="249"/>
      <c r="L86" s="143"/>
      <c r="M86" s="143"/>
      <c r="N86" s="143"/>
      <c r="O86" s="143"/>
      <c r="P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row>
    <row r="87" spans="1:62" x14ac:dyDescent="0.35">
      <c r="A87" s="143"/>
      <c r="B87" s="143"/>
      <c r="C87" s="143"/>
      <c r="D87" s="143"/>
      <c r="E87" s="143"/>
      <c r="F87" s="143"/>
      <c r="G87" s="143"/>
      <c r="H87" s="249"/>
      <c r="I87" s="249"/>
      <c r="J87" s="249"/>
      <c r="K87" s="249"/>
      <c r="L87" s="143"/>
      <c r="M87" s="143"/>
      <c r="N87" s="143"/>
      <c r="O87" s="143"/>
      <c r="P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row>
    <row r="88" spans="1:62" x14ac:dyDescent="0.35">
      <c r="A88" s="143"/>
      <c r="B88" s="143"/>
      <c r="C88" s="143"/>
      <c r="D88" s="143"/>
      <c r="E88" s="143"/>
      <c r="F88" s="143"/>
      <c r="G88" s="143"/>
      <c r="H88" s="249"/>
      <c r="I88" s="249"/>
      <c r="J88" s="249"/>
      <c r="K88" s="249"/>
      <c r="L88" s="143"/>
      <c r="M88" s="143"/>
      <c r="N88" s="143"/>
      <c r="O88" s="143"/>
      <c r="P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row>
    <row r="89" spans="1:62" x14ac:dyDescent="0.35">
      <c r="A89" s="143"/>
      <c r="B89" s="143"/>
      <c r="C89" s="143"/>
      <c r="D89" s="143"/>
      <c r="E89" s="143"/>
      <c r="F89" s="143"/>
      <c r="G89" s="143"/>
      <c r="H89" s="249"/>
      <c r="I89" s="249"/>
      <c r="J89" s="249"/>
      <c r="K89" s="249"/>
      <c r="L89" s="143"/>
      <c r="M89" s="143"/>
      <c r="N89" s="143"/>
      <c r="O89" s="143"/>
      <c r="P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row>
    <row r="90" spans="1:62" x14ac:dyDescent="0.35">
      <c r="A90" s="143"/>
      <c r="B90" s="143"/>
      <c r="C90" s="143"/>
      <c r="D90" s="143"/>
      <c r="E90" s="143"/>
      <c r="F90" s="143"/>
      <c r="G90" s="143"/>
      <c r="H90" s="249"/>
      <c r="I90" s="249"/>
      <c r="J90" s="249"/>
      <c r="K90" s="249"/>
      <c r="L90" s="143"/>
      <c r="M90" s="143"/>
      <c r="N90" s="143"/>
      <c r="O90" s="143"/>
      <c r="P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row>
    <row r="91" spans="1:62" x14ac:dyDescent="0.35">
      <c r="A91" s="143"/>
      <c r="B91" s="143"/>
      <c r="C91" s="143"/>
      <c r="D91" s="143"/>
      <c r="E91" s="143"/>
      <c r="F91" s="143"/>
      <c r="G91" s="143"/>
      <c r="H91" s="249"/>
      <c r="I91" s="249"/>
      <c r="J91" s="249"/>
      <c r="K91" s="249"/>
      <c r="L91" s="143"/>
      <c r="M91" s="143"/>
      <c r="N91" s="143"/>
      <c r="O91" s="143"/>
      <c r="P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row>
    <row r="92" spans="1:62" x14ac:dyDescent="0.35">
      <c r="A92" s="143"/>
      <c r="B92" s="143"/>
      <c r="C92" s="143"/>
      <c r="D92" s="143"/>
      <c r="E92" s="143"/>
      <c r="F92" s="143"/>
      <c r="G92" s="143"/>
      <c r="H92" s="249"/>
      <c r="I92" s="249"/>
      <c r="J92" s="249"/>
      <c r="K92" s="249"/>
      <c r="L92" s="143"/>
      <c r="M92" s="143"/>
      <c r="N92" s="143"/>
      <c r="O92" s="143"/>
      <c r="P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row>
    <row r="93" spans="1:62" x14ac:dyDescent="0.35">
      <c r="A93" s="143"/>
      <c r="B93" s="143"/>
      <c r="C93" s="143"/>
      <c r="D93" s="143"/>
      <c r="E93" s="143"/>
      <c r="F93" s="143"/>
      <c r="G93" s="143"/>
      <c r="H93" s="249"/>
      <c r="I93" s="249"/>
      <c r="J93" s="249"/>
      <c r="K93" s="249"/>
      <c r="L93" s="143"/>
      <c r="M93" s="143"/>
      <c r="N93" s="143"/>
      <c r="O93" s="143"/>
      <c r="P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row>
    <row r="94" spans="1:62" x14ac:dyDescent="0.35">
      <c r="A94" s="143"/>
      <c r="B94" s="143"/>
      <c r="C94" s="143"/>
      <c r="D94" s="143"/>
      <c r="E94" s="143"/>
      <c r="F94" s="143"/>
      <c r="G94" s="143"/>
      <c r="H94" s="249"/>
      <c r="I94" s="249"/>
      <c r="J94" s="249"/>
      <c r="K94" s="249"/>
      <c r="L94" s="143"/>
      <c r="M94" s="143"/>
      <c r="N94" s="143"/>
      <c r="O94" s="143"/>
      <c r="P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row>
    <row r="95" spans="1:62" x14ac:dyDescent="0.35">
      <c r="A95" s="143"/>
      <c r="B95" s="143"/>
      <c r="C95" s="143"/>
      <c r="D95" s="143"/>
      <c r="E95" s="143"/>
      <c r="F95" s="143"/>
      <c r="G95" s="143"/>
      <c r="H95" s="249"/>
      <c r="I95" s="249"/>
      <c r="J95" s="249"/>
      <c r="K95" s="249"/>
      <c r="L95" s="143"/>
      <c r="M95" s="143"/>
      <c r="N95" s="143"/>
      <c r="O95" s="143"/>
      <c r="P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row>
    <row r="96" spans="1:62" x14ac:dyDescent="0.35">
      <c r="A96" s="143"/>
      <c r="B96" s="143"/>
      <c r="C96" s="143"/>
      <c r="D96" s="143"/>
      <c r="E96" s="143"/>
      <c r="F96" s="143"/>
      <c r="G96" s="143"/>
      <c r="H96" s="249"/>
      <c r="I96" s="249"/>
      <c r="J96" s="249"/>
      <c r="K96" s="249"/>
      <c r="L96" s="143"/>
      <c r="M96" s="143"/>
      <c r="N96" s="143"/>
      <c r="O96" s="143"/>
      <c r="P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row>
    <row r="97" spans="1:62" x14ac:dyDescent="0.35">
      <c r="A97" s="143"/>
      <c r="B97" s="143"/>
      <c r="C97" s="143"/>
      <c r="D97" s="143"/>
      <c r="E97" s="143"/>
      <c r="F97" s="143"/>
      <c r="G97" s="143"/>
      <c r="H97" s="249"/>
      <c r="I97" s="249"/>
      <c r="J97" s="249"/>
      <c r="K97" s="249"/>
      <c r="L97" s="143"/>
      <c r="M97" s="143"/>
      <c r="N97" s="143"/>
      <c r="O97" s="143"/>
      <c r="P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row>
    <row r="98" spans="1:62" x14ac:dyDescent="0.35">
      <c r="A98" s="143"/>
      <c r="B98" s="143"/>
      <c r="C98" s="143"/>
      <c r="D98" s="143"/>
      <c r="E98" s="143"/>
      <c r="F98" s="143"/>
      <c r="G98" s="143"/>
      <c r="H98" s="249"/>
      <c r="I98" s="249"/>
      <c r="J98" s="249"/>
      <c r="K98" s="249"/>
      <c r="L98" s="143"/>
      <c r="M98" s="143"/>
      <c r="N98" s="143"/>
      <c r="O98" s="143"/>
      <c r="P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row>
    <row r="99" spans="1:62" x14ac:dyDescent="0.35">
      <c r="A99" s="143"/>
      <c r="B99" s="143"/>
      <c r="C99" s="143"/>
      <c r="D99" s="143"/>
      <c r="E99" s="143"/>
      <c r="F99" s="143"/>
      <c r="G99" s="143"/>
      <c r="H99" s="249"/>
      <c r="I99" s="249"/>
      <c r="J99" s="249"/>
      <c r="K99" s="249"/>
      <c r="L99" s="143"/>
      <c r="M99" s="143"/>
      <c r="N99" s="143"/>
      <c r="O99" s="143"/>
      <c r="P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row>
    <row r="100" spans="1:62" x14ac:dyDescent="0.35">
      <c r="A100" s="143"/>
      <c r="B100" s="143"/>
      <c r="C100" s="143"/>
      <c r="D100" s="143"/>
      <c r="E100" s="143"/>
      <c r="F100" s="143"/>
      <c r="G100" s="143"/>
      <c r="H100" s="249"/>
      <c r="I100" s="249"/>
      <c r="J100" s="249"/>
      <c r="K100" s="249"/>
      <c r="L100" s="143"/>
      <c r="M100" s="143"/>
      <c r="N100" s="143"/>
      <c r="O100" s="143"/>
      <c r="P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row>
    <row r="101" spans="1:62" x14ac:dyDescent="0.35">
      <c r="A101" s="143"/>
      <c r="B101" s="143"/>
      <c r="C101" s="143"/>
      <c r="D101" s="143"/>
      <c r="E101" s="143"/>
      <c r="F101" s="143"/>
      <c r="G101" s="143"/>
      <c r="H101" s="249"/>
      <c r="I101" s="249"/>
      <c r="J101" s="249"/>
      <c r="K101" s="249"/>
      <c r="L101" s="143"/>
      <c r="M101" s="143"/>
      <c r="N101" s="143"/>
      <c r="O101" s="143"/>
      <c r="P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row>
    <row r="102" spans="1:62" x14ac:dyDescent="0.35">
      <c r="A102" s="143"/>
      <c r="B102" s="143"/>
      <c r="C102" s="143"/>
      <c r="D102" s="143"/>
      <c r="E102" s="143"/>
      <c r="F102" s="143"/>
      <c r="G102" s="143"/>
      <c r="H102" s="249"/>
      <c r="I102" s="249"/>
      <c r="J102" s="249"/>
      <c r="K102" s="249"/>
      <c r="L102" s="143"/>
      <c r="M102" s="143"/>
      <c r="N102" s="143"/>
      <c r="O102" s="143"/>
      <c r="P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row>
    <row r="103" spans="1:62" x14ac:dyDescent="0.35">
      <c r="A103" s="143"/>
      <c r="B103" s="143"/>
      <c r="C103" s="143"/>
      <c r="D103" s="143"/>
      <c r="E103" s="143"/>
      <c r="F103" s="143"/>
      <c r="G103" s="143"/>
      <c r="H103" s="249"/>
      <c r="I103" s="249"/>
      <c r="J103" s="249"/>
      <c r="K103" s="249"/>
      <c r="L103" s="143"/>
      <c r="M103" s="143"/>
      <c r="N103" s="143"/>
      <c r="O103" s="143"/>
      <c r="P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row>
    <row r="104" spans="1:62" x14ac:dyDescent="0.35">
      <c r="A104" s="143"/>
      <c r="B104" s="143"/>
      <c r="C104" s="143"/>
      <c r="D104" s="143"/>
      <c r="E104" s="143"/>
      <c r="F104" s="143"/>
      <c r="G104" s="143"/>
      <c r="H104" s="249"/>
      <c r="I104" s="249"/>
      <c r="J104" s="249"/>
      <c r="K104" s="249"/>
      <c r="L104" s="143"/>
      <c r="M104" s="143"/>
      <c r="N104" s="143"/>
      <c r="O104" s="143"/>
      <c r="P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row>
    <row r="105" spans="1:62" x14ac:dyDescent="0.35">
      <c r="A105" s="143"/>
      <c r="B105" s="143"/>
      <c r="C105" s="143"/>
      <c r="D105" s="143"/>
      <c r="E105" s="143"/>
      <c r="F105" s="143"/>
      <c r="G105" s="143"/>
      <c r="H105" s="249"/>
      <c r="I105" s="249"/>
      <c r="J105" s="249"/>
      <c r="K105" s="249"/>
      <c r="L105" s="143"/>
      <c r="M105" s="143"/>
      <c r="N105" s="143"/>
      <c r="O105" s="143"/>
      <c r="P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row>
    <row r="106" spans="1:62" x14ac:dyDescent="0.35">
      <c r="A106" s="143"/>
      <c r="B106" s="143"/>
      <c r="C106" s="143"/>
      <c r="D106" s="143"/>
      <c r="E106" s="143"/>
      <c r="F106" s="143"/>
      <c r="G106" s="143"/>
      <c r="H106" s="249"/>
      <c r="I106" s="249"/>
      <c r="J106" s="249"/>
      <c r="K106" s="249"/>
      <c r="L106" s="143"/>
      <c r="M106" s="143"/>
      <c r="N106" s="143"/>
      <c r="O106" s="143"/>
      <c r="P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row>
    <row r="107" spans="1:62" x14ac:dyDescent="0.35">
      <c r="A107" s="143"/>
      <c r="B107" s="143"/>
      <c r="C107" s="143"/>
      <c r="D107" s="143"/>
      <c r="E107" s="143"/>
      <c r="F107" s="143"/>
      <c r="G107" s="143"/>
      <c r="H107" s="249"/>
      <c r="I107" s="249"/>
      <c r="J107" s="249"/>
      <c r="K107" s="249"/>
      <c r="L107" s="143"/>
      <c r="M107" s="143"/>
      <c r="N107" s="143"/>
      <c r="O107" s="143"/>
      <c r="P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row>
    <row r="108" spans="1:62" x14ac:dyDescent="0.35">
      <c r="A108" s="143"/>
      <c r="B108" s="143"/>
      <c r="C108" s="143"/>
      <c r="D108" s="143"/>
      <c r="E108" s="143"/>
      <c r="F108" s="143"/>
      <c r="G108" s="143"/>
      <c r="H108" s="249"/>
      <c r="I108" s="249"/>
      <c r="J108" s="249"/>
      <c r="K108" s="249"/>
      <c r="L108" s="143"/>
      <c r="M108" s="143"/>
      <c r="N108" s="143"/>
      <c r="O108" s="143"/>
      <c r="P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row>
    <row r="109" spans="1:62" x14ac:dyDescent="0.35">
      <c r="A109" s="143"/>
      <c r="B109" s="143"/>
      <c r="C109" s="143"/>
      <c r="D109" s="143"/>
      <c r="E109" s="143"/>
      <c r="F109" s="143"/>
      <c r="G109" s="143"/>
      <c r="H109" s="249"/>
      <c r="I109" s="249"/>
      <c r="J109" s="249"/>
      <c r="K109" s="249"/>
      <c r="L109" s="143"/>
      <c r="M109" s="143"/>
      <c r="N109" s="143"/>
      <c r="O109" s="143"/>
      <c r="P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row>
    <row r="110" spans="1:62" x14ac:dyDescent="0.35">
      <c r="A110" s="143"/>
      <c r="B110" s="143"/>
      <c r="C110" s="143"/>
      <c r="D110" s="143"/>
      <c r="E110" s="143"/>
      <c r="F110" s="143"/>
      <c r="G110" s="143"/>
      <c r="H110" s="249"/>
      <c r="I110" s="249"/>
      <c r="J110" s="249"/>
      <c r="K110" s="249"/>
      <c r="L110" s="143"/>
      <c r="M110" s="143"/>
      <c r="N110" s="143"/>
      <c r="O110" s="143"/>
      <c r="P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row>
    <row r="111" spans="1:62" x14ac:dyDescent="0.35">
      <c r="A111" s="143"/>
      <c r="B111" s="143"/>
      <c r="C111" s="143"/>
      <c r="D111" s="143"/>
      <c r="E111" s="143"/>
      <c r="F111" s="143"/>
      <c r="G111" s="143"/>
      <c r="H111" s="249"/>
      <c r="I111" s="249"/>
      <c r="J111" s="249"/>
      <c r="K111" s="249"/>
      <c r="L111" s="143"/>
      <c r="M111" s="143"/>
      <c r="N111" s="143"/>
      <c r="O111" s="143"/>
      <c r="P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row>
    <row r="112" spans="1:62" x14ac:dyDescent="0.35">
      <c r="A112" s="143"/>
      <c r="B112" s="143"/>
      <c r="C112" s="143"/>
      <c r="D112" s="143"/>
      <c r="E112" s="143"/>
      <c r="F112" s="143"/>
      <c r="G112" s="143"/>
      <c r="H112" s="249"/>
      <c r="I112" s="249"/>
      <c r="J112" s="249"/>
      <c r="K112" s="249"/>
      <c r="L112" s="143"/>
      <c r="M112" s="143"/>
      <c r="N112" s="143"/>
      <c r="O112" s="143"/>
      <c r="P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row>
    <row r="113" spans="1:62" x14ac:dyDescent="0.35">
      <c r="A113" s="143"/>
      <c r="B113" s="143"/>
      <c r="C113" s="143"/>
      <c r="D113" s="143"/>
      <c r="E113" s="143"/>
      <c r="F113" s="143"/>
      <c r="G113" s="143"/>
      <c r="H113" s="249"/>
      <c r="I113" s="249"/>
      <c r="J113" s="249"/>
      <c r="K113" s="249"/>
      <c r="L113" s="143"/>
      <c r="M113" s="143"/>
      <c r="N113" s="143"/>
      <c r="O113" s="143"/>
      <c r="P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row>
    <row r="114" spans="1:62" x14ac:dyDescent="0.35">
      <c r="A114" s="143"/>
      <c r="B114" s="143"/>
      <c r="C114" s="143"/>
      <c r="D114" s="143"/>
      <c r="E114" s="143"/>
      <c r="F114" s="143"/>
      <c r="G114" s="143"/>
      <c r="H114" s="249"/>
      <c r="I114" s="249"/>
      <c r="J114" s="249"/>
      <c r="K114" s="249"/>
      <c r="L114" s="143"/>
      <c r="M114" s="143"/>
      <c r="N114" s="143"/>
      <c r="O114" s="143"/>
      <c r="P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row>
    <row r="115" spans="1:62" x14ac:dyDescent="0.35">
      <c r="A115" s="143"/>
      <c r="B115" s="143"/>
      <c r="C115" s="143"/>
      <c r="D115" s="143"/>
      <c r="E115" s="143"/>
      <c r="F115" s="143"/>
      <c r="G115" s="143"/>
      <c r="H115" s="249"/>
      <c r="I115" s="249"/>
      <c r="J115" s="249"/>
      <c r="K115" s="249"/>
      <c r="L115" s="143"/>
      <c r="M115" s="143"/>
      <c r="N115" s="143"/>
      <c r="O115" s="143"/>
      <c r="P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row>
    <row r="116" spans="1:62" x14ac:dyDescent="0.35">
      <c r="A116" s="143"/>
      <c r="B116" s="143"/>
      <c r="C116" s="143"/>
      <c r="D116" s="143"/>
      <c r="E116" s="143"/>
      <c r="F116" s="143"/>
      <c r="G116" s="143"/>
      <c r="H116" s="249"/>
      <c r="I116" s="249"/>
      <c r="J116" s="249"/>
      <c r="K116" s="249"/>
      <c r="L116" s="143"/>
      <c r="M116" s="143"/>
      <c r="N116" s="143"/>
      <c r="O116" s="143"/>
      <c r="P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row>
    <row r="117" spans="1:62" x14ac:dyDescent="0.35">
      <c r="A117" s="143"/>
      <c r="B117" s="143"/>
      <c r="C117" s="143"/>
      <c r="D117" s="143"/>
      <c r="E117" s="143"/>
      <c r="F117" s="143"/>
      <c r="G117" s="143"/>
      <c r="H117" s="249"/>
      <c r="I117" s="249"/>
      <c r="J117" s="249"/>
      <c r="K117" s="249"/>
      <c r="L117" s="143"/>
      <c r="M117" s="143"/>
      <c r="N117" s="143"/>
      <c r="O117" s="143"/>
      <c r="P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row>
    <row r="118" spans="1:62" x14ac:dyDescent="0.35">
      <c r="A118" s="143"/>
      <c r="B118" s="143"/>
      <c r="C118" s="143"/>
      <c r="D118" s="143"/>
      <c r="E118" s="143"/>
      <c r="F118" s="143"/>
      <c r="G118" s="143"/>
      <c r="H118" s="249"/>
      <c r="I118" s="249"/>
      <c r="J118" s="249"/>
      <c r="K118" s="249"/>
      <c r="L118" s="143"/>
      <c r="M118" s="143"/>
      <c r="N118" s="143"/>
      <c r="O118" s="143"/>
      <c r="P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row>
    <row r="119" spans="1:62" x14ac:dyDescent="0.35">
      <c r="A119" s="143"/>
      <c r="B119" s="143"/>
      <c r="C119" s="143"/>
      <c r="D119" s="143"/>
      <c r="E119" s="143"/>
      <c r="F119" s="143"/>
      <c r="G119" s="143"/>
      <c r="H119" s="249"/>
      <c r="I119" s="249"/>
      <c r="J119" s="249"/>
      <c r="K119" s="249"/>
      <c r="L119" s="143"/>
      <c r="M119" s="143"/>
      <c r="N119" s="143"/>
      <c r="O119" s="143"/>
      <c r="P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row>
    <row r="120" spans="1:62" x14ac:dyDescent="0.35">
      <c r="A120" s="143"/>
      <c r="B120" s="143"/>
      <c r="C120" s="143"/>
      <c r="D120" s="143"/>
      <c r="E120" s="143"/>
      <c r="F120" s="143"/>
      <c r="G120" s="143"/>
      <c r="H120" s="249"/>
      <c r="I120" s="249"/>
      <c r="J120" s="249"/>
      <c r="K120" s="249"/>
      <c r="L120" s="143"/>
      <c r="M120" s="143"/>
      <c r="N120" s="143"/>
      <c r="O120" s="143"/>
      <c r="P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row>
    <row r="121" spans="1:62" x14ac:dyDescent="0.35">
      <c r="A121" s="143"/>
      <c r="B121" s="143"/>
      <c r="C121" s="143"/>
      <c r="D121" s="143"/>
      <c r="E121" s="143"/>
      <c r="F121" s="143"/>
      <c r="G121" s="143"/>
      <c r="H121" s="249"/>
      <c r="I121" s="249"/>
      <c r="J121" s="249"/>
      <c r="K121" s="249"/>
      <c r="L121" s="143"/>
      <c r="M121" s="143"/>
      <c r="N121" s="143"/>
      <c r="O121" s="143"/>
      <c r="P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row>
    <row r="122" spans="1:62" x14ac:dyDescent="0.35">
      <c r="A122" s="143"/>
      <c r="B122" s="143"/>
      <c r="C122" s="143"/>
      <c r="D122" s="143"/>
      <c r="E122" s="143"/>
      <c r="F122" s="143"/>
      <c r="G122" s="143"/>
      <c r="H122" s="249"/>
      <c r="I122" s="249"/>
      <c r="J122" s="249"/>
      <c r="K122" s="249"/>
      <c r="L122" s="143"/>
      <c r="M122" s="143"/>
      <c r="N122" s="143"/>
      <c r="O122" s="143"/>
      <c r="P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row>
    <row r="123" spans="1:62" x14ac:dyDescent="0.35">
      <c r="A123" s="143"/>
      <c r="B123" s="143"/>
      <c r="C123" s="143"/>
      <c r="D123" s="143"/>
      <c r="E123" s="143"/>
      <c r="F123" s="143"/>
      <c r="G123" s="143"/>
      <c r="H123" s="249"/>
      <c r="I123" s="249"/>
      <c r="J123" s="249"/>
      <c r="K123" s="249"/>
      <c r="L123" s="143"/>
      <c r="M123" s="143"/>
      <c r="N123" s="143"/>
      <c r="O123" s="143"/>
      <c r="P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row>
    <row r="124" spans="1:62" x14ac:dyDescent="0.35">
      <c r="A124" s="143"/>
      <c r="B124" s="143"/>
      <c r="C124" s="143"/>
      <c r="D124" s="143"/>
      <c r="E124" s="143"/>
      <c r="F124" s="143"/>
      <c r="G124" s="143"/>
      <c r="H124" s="249"/>
      <c r="I124" s="249"/>
      <c r="J124" s="249"/>
      <c r="K124" s="249"/>
      <c r="L124" s="143"/>
      <c r="M124" s="143"/>
      <c r="N124" s="143"/>
      <c r="O124" s="143"/>
      <c r="P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row>
    <row r="125" spans="1:62" x14ac:dyDescent="0.35">
      <c r="A125" s="143"/>
      <c r="B125" s="143"/>
      <c r="C125" s="143"/>
      <c r="D125" s="143"/>
      <c r="E125" s="143"/>
      <c r="F125" s="143"/>
      <c r="G125" s="143"/>
      <c r="H125" s="249"/>
      <c r="I125" s="249"/>
      <c r="J125" s="249"/>
      <c r="K125" s="249"/>
      <c r="L125" s="143"/>
      <c r="M125" s="143"/>
      <c r="N125" s="143"/>
      <c r="O125" s="143"/>
      <c r="P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row>
    <row r="126" spans="1:62" x14ac:dyDescent="0.35">
      <c r="A126" s="143"/>
      <c r="B126" s="143"/>
      <c r="C126" s="143"/>
      <c r="D126" s="143"/>
      <c r="E126" s="143"/>
      <c r="F126" s="143"/>
      <c r="G126" s="143"/>
      <c r="H126" s="249"/>
      <c r="I126" s="249"/>
      <c r="J126" s="249"/>
      <c r="K126" s="249"/>
      <c r="L126" s="143"/>
      <c r="M126" s="143"/>
      <c r="N126" s="143"/>
      <c r="O126" s="143"/>
      <c r="P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row>
    <row r="127" spans="1:62" x14ac:dyDescent="0.35">
      <c r="A127" s="143"/>
      <c r="B127" s="143"/>
      <c r="C127" s="143"/>
      <c r="D127" s="143"/>
      <c r="E127" s="143"/>
      <c r="F127" s="143"/>
      <c r="G127" s="143"/>
      <c r="H127" s="249"/>
      <c r="I127" s="249"/>
      <c r="J127" s="249"/>
      <c r="K127" s="249"/>
      <c r="L127" s="143"/>
      <c r="M127" s="143"/>
      <c r="N127" s="143"/>
      <c r="O127" s="143"/>
      <c r="P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row>
    <row r="128" spans="1:62" x14ac:dyDescent="0.35">
      <c r="A128" s="143"/>
      <c r="B128" s="143"/>
      <c r="C128" s="143"/>
      <c r="D128" s="143"/>
      <c r="E128" s="143"/>
      <c r="F128" s="143"/>
      <c r="G128" s="143"/>
      <c r="H128" s="249"/>
      <c r="I128" s="249"/>
      <c r="J128" s="249"/>
      <c r="K128" s="249"/>
      <c r="L128" s="143"/>
      <c r="M128" s="143"/>
      <c r="N128" s="143"/>
      <c r="O128" s="143"/>
      <c r="P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row>
    <row r="129" spans="1:62" x14ac:dyDescent="0.35">
      <c r="A129" s="143"/>
      <c r="B129" s="143"/>
      <c r="C129" s="143"/>
      <c r="D129" s="143"/>
      <c r="E129" s="143"/>
      <c r="F129" s="143"/>
      <c r="G129" s="143"/>
      <c r="H129" s="249"/>
      <c r="I129" s="249"/>
      <c r="J129" s="249"/>
      <c r="K129" s="249"/>
      <c r="L129" s="143"/>
      <c r="M129" s="143"/>
      <c r="N129" s="143"/>
      <c r="O129" s="143"/>
      <c r="P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row>
    <row r="130" spans="1:62" x14ac:dyDescent="0.35">
      <c r="A130" s="143"/>
      <c r="B130" s="143"/>
      <c r="C130" s="143"/>
      <c r="D130" s="143"/>
      <c r="E130" s="143"/>
      <c r="F130" s="143"/>
      <c r="G130" s="143"/>
      <c r="H130" s="249"/>
      <c r="I130" s="249"/>
      <c r="J130" s="249"/>
      <c r="K130" s="249"/>
      <c r="L130" s="143"/>
      <c r="M130" s="143"/>
      <c r="N130" s="143"/>
      <c r="O130" s="143"/>
      <c r="P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row>
    <row r="131" spans="1:62" x14ac:dyDescent="0.35">
      <c r="A131" s="143"/>
      <c r="B131" s="143"/>
      <c r="C131" s="143"/>
      <c r="D131" s="143"/>
      <c r="E131" s="143"/>
      <c r="F131" s="143"/>
      <c r="G131" s="143"/>
      <c r="H131" s="249"/>
      <c r="I131" s="249"/>
      <c r="J131" s="249"/>
      <c r="K131" s="249"/>
      <c r="L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row>
    <row r="132" spans="1:62" x14ac:dyDescent="0.35">
      <c r="A132" s="143"/>
      <c r="B132" s="143"/>
      <c r="C132" s="143"/>
      <c r="D132" s="143"/>
      <c r="E132" s="143"/>
      <c r="F132" s="143"/>
      <c r="G132" s="143"/>
      <c r="H132" s="249"/>
      <c r="I132" s="249"/>
      <c r="J132" s="249"/>
      <c r="K132" s="249"/>
      <c r="L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row>
    <row r="133" spans="1:62" x14ac:dyDescent="0.35">
      <c r="A133" s="143"/>
      <c r="B133" s="143"/>
      <c r="C133" s="143"/>
      <c r="D133" s="143"/>
      <c r="E133" s="143"/>
      <c r="F133" s="143"/>
      <c r="G133" s="143"/>
      <c r="H133" s="249"/>
      <c r="I133" s="249"/>
      <c r="J133" s="249"/>
      <c r="K133" s="249"/>
      <c r="L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row>
    <row r="134" spans="1:62" x14ac:dyDescent="0.35">
      <c r="A134" s="143"/>
      <c r="B134" s="143"/>
      <c r="C134" s="143"/>
      <c r="D134" s="143"/>
      <c r="E134" s="143"/>
      <c r="F134" s="143"/>
      <c r="G134" s="143"/>
      <c r="H134" s="249"/>
      <c r="I134" s="249"/>
      <c r="J134" s="249"/>
      <c r="K134" s="249"/>
      <c r="L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row>
    <row r="135" spans="1:62" x14ac:dyDescent="0.35">
      <c r="A135" s="143"/>
      <c r="B135" s="143"/>
      <c r="C135" s="143"/>
      <c r="D135" s="143"/>
      <c r="E135" s="143"/>
      <c r="F135" s="143"/>
      <c r="G135" s="143"/>
      <c r="H135" s="249"/>
      <c r="I135" s="249"/>
      <c r="J135" s="249"/>
      <c r="K135" s="249"/>
      <c r="L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row>
    <row r="136" spans="1:62" x14ac:dyDescent="0.35">
      <c r="A136" s="143"/>
      <c r="B136" s="143"/>
      <c r="C136" s="143"/>
      <c r="D136" s="143"/>
      <c r="E136" s="143"/>
      <c r="F136" s="143"/>
      <c r="G136" s="143"/>
      <c r="H136" s="249"/>
      <c r="I136" s="249"/>
      <c r="J136" s="249"/>
      <c r="K136" s="249"/>
      <c r="L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row>
    <row r="137" spans="1:62" x14ac:dyDescent="0.35">
      <c r="A137" s="143"/>
      <c r="B137" s="143"/>
      <c r="C137" s="143"/>
      <c r="D137" s="143"/>
      <c r="E137" s="143"/>
      <c r="F137" s="143"/>
      <c r="G137" s="143"/>
      <c r="H137" s="249"/>
      <c r="I137" s="249"/>
      <c r="J137" s="249"/>
      <c r="K137" s="249"/>
      <c r="L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row>
    <row r="138" spans="1:62" x14ac:dyDescent="0.35">
      <c r="A138" s="143"/>
      <c r="B138" s="143"/>
      <c r="C138" s="143"/>
      <c r="D138" s="143"/>
      <c r="E138" s="143"/>
      <c r="F138" s="143"/>
      <c r="G138" s="143"/>
      <c r="H138" s="249"/>
      <c r="I138" s="249"/>
      <c r="J138" s="249"/>
      <c r="K138" s="249"/>
      <c r="L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row>
    <row r="139" spans="1:62" x14ac:dyDescent="0.35">
      <c r="A139" s="143"/>
      <c r="B139" s="143"/>
      <c r="C139" s="143"/>
      <c r="D139" s="143"/>
      <c r="E139" s="143"/>
      <c r="F139" s="143"/>
      <c r="G139" s="143"/>
      <c r="H139" s="249"/>
      <c r="I139" s="249"/>
      <c r="J139" s="249"/>
      <c r="K139" s="249"/>
      <c r="L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row>
    <row r="140" spans="1:62" x14ac:dyDescent="0.35">
      <c r="A140" s="143"/>
      <c r="B140" s="143"/>
      <c r="C140" s="143"/>
      <c r="D140" s="143"/>
      <c r="E140" s="143"/>
      <c r="F140" s="143"/>
      <c r="G140" s="143"/>
      <c r="H140" s="249"/>
      <c r="I140" s="249"/>
      <c r="J140" s="249"/>
      <c r="K140" s="249"/>
      <c r="L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row>
    <row r="141" spans="1:62" x14ac:dyDescent="0.35">
      <c r="A141" s="143"/>
      <c r="B141" s="143"/>
      <c r="C141" s="143"/>
      <c r="D141" s="143"/>
      <c r="E141" s="143"/>
      <c r="F141" s="143"/>
      <c r="G141" s="143"/>
      <c r="H141" s="249"/>
      <c r="I141" s="249"/>
      <c r="J141" s="249"/>
      <c r="K141" s="249"/>
      <c r="L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row>
    <row r="142" spans="1:62" x14ac:dyDescent="0.35">
      <c r="A142" s="143"/>
      <c r="B142" s="143"/>
      <c r="C142" s="143"/>
      <c r="D142" s="143"/>
      <c r="E142" s="143"/>
      <c r="F142" s="143"/>
      <c r="G142" s="143"/>
      <c r="H142" s="249"/>
      <c r="I142" s="249"/>
      <c r="J142" s="249"/>
      <c r="K142" s="249"/>
      <c r="L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row>
    <row r="143" spans="1:62" x14ac:dyDescent="0.35">
      <c r="A143" s="143"/>
      <c r="B143" s="143"/>
      <c r="C143" s="143"/>
      <c r="D143" s="143"/>
      <c r="E143" s="143"/>
      <c r="F143" s="143"/>
      <c r="G143" s="143"/>
      <c r="H143" s="249"/>
      <c r="I143" s="249"/>
      <c r="J143" s="249"/>
      <c r="K143" s="249"/>
      <c r="L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row>
  </sheetData>
  <sheetProtection algorithmName="SHA-512" hashValue="H5EQjN98VnNi/bR0N1nA4aH5dDL4nz2Ifq0Kh2ul/K2ns7RNdOKvKTW93Y68vD5GBgnOO5eDbwAajbMShJ1pug==" saltValue="czDDQEwKJV5PNNdsTm3KFg==" spinCount="100000" sheet="1" objects="1" scenarios="1"/>
  <mergeCells count="4">
    <mergeCell ref="D5:G5"/>
    <mergeCell ref="I2:N5"/>
    <mergeCell ref="L9:P9"/>
    <mergeCell ref="R2:T2"/>
  </mergeCells>
  <phoneticPr fontId="59" type="noConversion"/>
  <pageMargins left="0.70866141732283472" right="0.70866141732283472" top="0.52" bottom="0.42" header="0.31496062992125984" footer="0.31496062992125984"/>
  <pageSetup paperSize="9" scale="5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BP261"/>
  <sheetViews>
    <sheetView zoomScale="70" zoomScaleNormal="70" workbookViewId="0">
      <selection activeCell="K21" sqref="K21"/>
    </sheetView>
  </sheetViews>
  <sheetFormatPr defaultColWidth="8.7265625" defaultRowHeight="14.5" x14ac:dyDescent="0.35"/>
  <cols>
    <col min="1" max="1" width="1.453125" style="144" customWidth="1"/>
    <col min="2" max="2" width="17.26953125" style="144" customWidth="1"/>
    <col min="3" max="4" width="13.26953125" style="144" customWidth="1"/>
    <col min="5" max="5" width="13.1796875" style="144" customWidth="1"/>
    <col min="6" max="6" width="13.26953125" style="144" customWidth="1"/>
    <col min="7" max="7" width="13.1796875" style="144" customWidth="1"/>
    <col min="8" max="8" width="12.453125" style="144" customWidth="1"/>
    <col min="9" max="9" width="9.26953125" style="144" customWidth="1"/>
    <col min="10" max="10" width="14.26953125" style="144" customWidth="1"/>
    <col min="11" max="11" width="14.1796875" style="144" customWidth="1"/>
    <col min="12" max="13" width="13.26953125" style="144" customWidth="1"/>
    <col min="14" max="14" width="13" style="144" customWidth="1"/>
    <col min="15" max="15" width="1.1796875" style="144" customWidth="1"/>
    <col min="16" max="16" width="11.7265625" style="144" hidden="1" customWidth="1"/>
    <col min="17" max="17" width="10.54296875" style="144" hidden="1" customWidth="1"/>
    <col min="18" max="18" width="16.81640625" style="144" hidden="1" customWidth="1"/>
    <col min="19" max="19" width="18.1796875" style="144" hidden="1" customWidth="1"/>
    <col min="20" max="20" width="13.1796875" style="144" customWidth="1"/>
    <col min="21" max="21" width="14" style="144" customWidth="1"/>
    <col min="22" max="22" width="14.1796875" style="144" customWidth="1"/>
    <col min="23" max="23" width="17.81640625" style="144" customWidth="1"/>
    <col min="24" max="24" width="1.453125" style="144" customWidth="1"/>
    <col min="25" max="25" width="20" style="144" customWidth="1"/>
    <col min="26" max="16384" width="8.7265625" style="144"/>
  </cols>
  <sheetData>
    <row r="1" spans="1:68" ht="16.5" customHeight="1" x14ac:dyDescent="0.4">
      <c r="A1" s="143"/>
      <c r="B1" s="143"/>
      <c r="C1" s="143"/>
      <c r="D1" s="143"/>
      <c r="E1" s="143"/>
      <c r="F1" s="143"/>
      <c r="G1" s="143"/>
      <c r="H1" s="143"/>
      <c r="I1" s="143"/>
      <c r="J1" s="143"/>
      <c r="K1" s="143"/>
      <c r="L1" s="143"/>
      <c r="M1" s="147" t="s">
        <v>282</v>
      </c>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row>
    <row r="2" spans="1:68" ht="20" x14ac:dyDescent="0.4">
      <c r="A2" s="143"/>
      <c r="B2" s="143"/>
      <c r="C2" s="143"/>
      <c r="D2" s="203" t="s">
        <v>185</v>
      </c>
      <c r="E2" s="147"/>
      <c r="F2" s="145"/>
      <c r="G2" s="145"/>
      <c r="H2" s="143"/>
      <c r="I2" s="143"/>
      <c r="J2" s="143"/>
      <c r="K2" s="143"/>
      <c r="L2" s="143"/>
      <c r="M2" s="833"/>
      <c r="N2" s="834"/>
      <c r="O2" s="834"/>
      <c r="P2" s="834"/>
      <c r="Q2" s="834"/>
      <c r="R2" s="834"/>
      <c r="S2" s="834"/>
      <c r="T2" s="834"/>
      <c r="U2" s="834"/>
      <c r="V2" s="835"/>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row>
    <row r="3" spans="1:68" ht="15" x14ac:dyDescent="0.4">
      <c r="A3" s="147"/>
      <c r="B3" s="147"/>
      <c r="C3" s="147"/>
      <c r="D3" s="147"/>
      <c r="E3" s="147"/>
      <c r="F3" s="147"/>
      <c r="G3" s="147"/>
      <c r="H3" s="147"/>
      <c r="I3" s="147"/>
      <c r="J3" s="147"/>
      <c r="K3" s="147"/>
      <c r="L3" s="147"/>
      <c r="M3" s="836"/>
      <c r="N3" s="837"/>
      <c r="O3" s="837"/>
      <c r="P3" s="837"/>
      <c r="Q3" s="837"/>
      <c r="R3" s="837"/>
      <c r="S3" s="837"/>
      <c r="T3" s="837"/>
      <c r="U3" s="837"/>
      <c r="V3" s="838"/>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row>
    <row r="4" spans="1:68" ht="15" x14ac:dyDescent="0.4">
      <c r="A4" s="147"/>
      <c r="B4" s="147"/>
      <c r="C4" s="148" t="s">
        <v>43</v>
      </c>
      <c r="D4" s="842" t="str">
        <f>IF('Basdata &amp; Resultat'!C6,'Basdata &amp; Resultat'!C6,"")</f>
        <v/>
      </c>
      <c r="E4" s="843"/>
      <c r="F4" s="844"/>
      <c r="G4" s="147"/>
      <c r="H4" s="147"/>
      <c r="I4" s="148" t="s">
        <v>187</v>
      </c>
      <c r="J4" s="832"/>
      <c r="K4" s="832"/>
      <c r="L4" s="148"/>
      <c r="M4" s="836"/>
      <c r="N4" s="837"/>
      <c r="O4" s="837"/>
      <c r="P4" s="837"/>
      <c r="Q4" s="837"/>
      <c r="R4" s="837"/>
      <c r="S4" s="837"/>
      <c r="T4" s="837"/>
      <c r="U4" s="837"/>
      <c r="V4" s="838"/>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row>
    <row r="5" spans="1:68" ht="3" customHeight="1" x14ac:dyDescent="0.4">
      <c r="A5" s="147"/>
      <c r="B5" s="147"/>
      <c r="C5" s="147"/>
      <c r="D5" s="147"/>
      <c r="E5" s="147"/>
      <c r="F5" s="147"/>
      <c r="G5" s="147"/>
      <c r="H5" s="147"/>
      <c r="I5" s="148"/>
      <c r="J5" s="147"/>
      <c r="K5" s="143"/>
      <c r="L5" s="148"/>
      <c r="M5" s="836"/>
      <c r="N5" s="837"/>
      <c r="O5" s="837"/>
      <c r="P5" s="837"/>
      <c r="Q5" s="837"/>
      <c r="R5" s="837"/>
      <c r="S5" s="837"/>
      <c r="T5" s="837"/>
      <c r="U5" s="837"/>
      <c r="V5" s="838"/>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row>
    <row r="6" spans="1:68" ht="15" x14ac:dyDescent="0.4">
      <c r="A6" s="147"/>
      <c r="B6" s="147"/>
      <c r="C6" s="148" t="s">
        <v>49</v>
      </c>
      <c r="D6" s="139"/>
      <c r="E6" s="147"/>
      <c r="F6" s="147"/>
      <c r="G6" s="147"/>
      <c r="H6" s="147"/>
      <c r="I6" s="148" t="s">
        <v>188</v>
      </c>
      <c r="J6" s="832"/>
      <c r="K6" s="832"/>
      <c r="L6" s="148"/>
      <c r="M6" s="839"/>
      <c r="N6" s="840"/>
      <c r="O6" s="840"/>
      <c r="P6" s="840"/>
      <c r="Q6" s="840"/>
      <c r="R6" s="840"/>
      <c r="S6" s="840"/>
      <c r="T6" s="840"/>
      <c r="U6" s="840"/>
      <c r="V6" s="841"/>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row>
    <row r="7" spans="1:68" ht="15.75" customHeight="1" thickBot="1" x14ac:dyDescent="0.45">
      <c r="A7" s="147"/>
      <c r="B7" s="147"/>
      <c r="C7" s="147"/>
      <c r="D7" s="147"/>
      <c r="E7" s="147"/>
      <c r="F7" s="147"/>
      <c r="G7" s="150"/>
      <c r="H7" s="147"/>
      <c r="I7" s="147"/>
      <c r="J7" s="147"/>
      <c r="K7" s="150"/>
      <c r="L7" s="150"/>
      <c r="M7" s="147"/>
      <c r="N7" s="147"/>
      <c r="O7" s="20"/>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row>
    <row r="8" spans="1:68" ht="15.75" customHeight="1" thickBot="1" x14ac:dyDescent="0.45">
      <c r="A8" s="147"/>
      <c r="B8" s="539" t="s">
        <v>108</v>
      </c>
      <c r="C8" s="33"/>
      <c r="D8" s="33"/>
      <c r="E8" s="540">
        <f>'Inmatning och ver. el'!F10</f>
        <v>0</v>
      </c>
      <c r="F8" s="33"/>
      <c r="G8" s="540"/>
      <c r="H8" s="540"/>
      <c r="I8" s="540"/>
      <c r="J8" s="540"/>
      <c r="K8" s="540"/>
      <c r="L8" s="540"/>
      <c r="M8" s="540"/>
      <c r="N8" s="592"/>
      <c r="O8" s="136"/>
      <c r="P8" s="601">
        <f t="shared" ref="P8:S9" si="0">C8</f>
        <v>0</v>
      </c>
      <c r="Q8" s="540">
        <f t="shared" si="0"/>
        <v>0</v>
      </c>
      <c r="R8" s="540">
        <f t="shared" si="0"/>
        <v>0</v>
      </c>
      <c r="S8" s="541">
        <f t="shared" si="0"/>
        <v>0</v>
      </c>
      <c r="T8" s="601">
        <f>N8</f>
        <v>0</v>
      </c>
      <c r="U8" s="540">
        <f>H8</f>
        <v>0</v>
      </c>
      <c r="V8" s="541">
        <f>G8</f>
        <v>0</v>
      </c>
      <c r="W8" s="541"/>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row>
    <row r="9" spans="1:68" ht="75.5" thickBot="1" x14ac:dyDescent="0.45">
      <c r="A9" s="143"/>
      <c r="B9" s="493"/>
      <c r="C9" s="542" t="s">
        <v>10</v>
      </c>
      <c r="D9" s="542" t="s">
        <v>110</v>
      </c>
      <c r="E9" s="542" t="s">
        <v>51</v>
      </c>
      <c r="F9" s="542" t="s">
        <v>111</v>
      </c>
      <c r="G9" s="542" t="s">
        <v>228</v>
      </c>
      <c r="H9" s="542" t="s">
        <v>229</v>
      </c>
      <c r="I9" s="542" t="s">
        <v>203</v>
      </c>
      <c r="J9" s="542" t="s">
        <v>230</v>
      </c>
      <c r="K9" s="542" t="s">
        <v>231</v>
      </c>
      <c r="L9" s="543" t="s">
        <v>244</v>
      </c>
      <c r="M9" s="543" t="s">
        <v>245</v>
      </c>
      <c r="N9" s="544" t="s">
        <v>127</v>
      </c>
      <c r="O9" s="588"/>
      <c r="P9" s="602" t="str">
        <f t="shared" si="0"/>
        <v>Köpt fjärrkyla</v>
      </c>
      <c r="Q9" s="542" t="str">
        <f t="shared" si="0"/>
        <v>Process-fjärrkyla</v>
      </c>
      <c r="R9" s="542" t="str">
        <f t="shared" si="0"/>
        <v>Köpt elkyla</v>
      </c>
      <c r="S9" s="544" t="str">
        <f t="shared" si="0"/>
        <v>Process-elkyla</v>
      </c>
      <c r="T9" s="602" t="str">
        <f>N9</f>
        <v>Frikyla</v>
      </c>
      <c r="U9" s="542" t="str">
        <f>J9</f>
        <v>Korrigerad och normaliserad komfortkyla fjärrkyla</v>
      </c>
      <c r="V9" s="544" t="str">
        <f>K9</f>
        <v>Korrigerad och normaliserad komfortkyla elkyla</v>
      </c>
      <c r="W9" s="544" t="s">
        <v>2</v>
      </c>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row>
    <row r="10" spans="1:68" ht="19" thickBot="1" x14ac:dyDescent="0.55000000000000004">
      <c r="A10" s="143"/>
      <c r="B10" s="423" t="s">
        <v>269</v>
      </c>
      <c r="C10" s="545" t="s">
        <v>50</v>
      </c>
      <c r="D10" s="545" t="s">
        <v>50</v>
      </c>
      <c r="E10" s="545" t="s">
        <v>50</v>
      </c>
      <c r="F10" s="545" t="s">
        <v>50</v>
      </c>
      <c r="G10" s="545" t="s">
        <v>50</v>
      </c>
      <c r="H10" s="545" t="s">
        <v>50</v>
      </c>
      <c r="I10" s="545"/>
      <c r="J10" s="545" t="s">
        <v>50</v>
      </c>
      <c r="K10" s="545" t="s">
        <v>50</v>
      </c>
      <c r="L10" s="545" t="s">
        <v>50</v>
      </c>
      <c r="M10" s="545" t="s">
        <v>50</v>
      </c>
      <c r="N10" s="593" t="s">
        <v>50</v>
      </c>
      <c r="O10" s="578"/>
      <c r="P10" s="162" t="s">
        <v>82</v>
      </c>
      <c r="Q10" s="405" t="s">
        <v>82</v>
      </c>
      <c r="R10" s="405" t="s">
        <v>82</v>
      </c>
      <c r="S10" s="161" t="s">
        <v>82</v>
      </c>
      <c r="T10" s="162" t="s">
        <v>82</v>
      </c>
      <c r="U10" s="405" t="s">
        <v>82</v>
      </c>
      <c r="V10" s="161" t="s">
        <v>82</v>
      </c>
      <c r="W10" s="161"/>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row>
    <row r="11" spans="1:68" ht="15" x14ac:dyDescent="0.4">
      <c r="A11" s="143"/>
      <c r="B11" s="154" t="s">
        <v>270</v>
      </c>
      <c r="C11" s="527"/>
      <c r="D11" s="527"/>
      <c r="E11" s="497">
        <f>'Inmatning och ver. el'!E13</f>
        <v>0</v>
      </c>
      <c r="F11" s="527"/>
      <c r="G11" s="546">
        <f>C11-D11</f>
        <v>0</v>
      </c>
      <c r="H11" s="546">
        <f>IF('Basdata &amp; Resultat'!J$4="n",3*('Inmatning och ver. kyla'!E11-'Inmatning och ver. kyla'!F11),'Inmatning och ver. kyla'!E11-'Inmatning och ver. kyla'!F11)</f>
        <v>0</v>
      </c>
      <c r="I11" s="510"/>
      <c r="J11" s="546">
        <f>IF(I11&gt;0,G11/I11,0)</f>
        <v>0</v>
      </c>
      <c r="K11" s="546">
        <f>IF(I11&gt;0,H11/I11,0)</f>
        <v>0</v>
      </c>
      <c r="L11" s="564"/>
      <c r="M11" s="527"/>
      <c r="N11" s="594"/>
      <c r="O11" s="589"/>
      <c r="P11" s="603" t="e">
        <f>C11/Startinstruktioner!$F$23</f>
        <v>#DIV/0!</v>
      </c>
      <c r="Q11" s="311" t="e">
        <f>D11/Startinstruktioner!$F$23</f>
        <v>#DIV/0!</v>
      </c>
      <c r="R11" s="311" t="e">
        <f>E11/Startinstruktioner!$F$23</f>
        <v>#DIV/0!</v>
      </c>
      <c r="S11" s="607" t="e">
        <f>F11/Startinstruktioner!$F$23</f>
        <v>#DIV/0!</v>
      </c>
      <c r="T11" s="603">
        <f>IFERROR(N11/'Basdata &amp; Resultat'!$F$23,0)</f>
        <v>0</v>
      </c>
      <c r="U11" s="311">
        <f>IFERROR(J11/'Basdata &amp; Resultat'!$F$23,0)</f>
        <v>0</v>
      </c>
      <c r="V11" s="311">
        <f>IFERROR(K11/'Basdata &amp; Resultat'!$F$23,0)</f>
        <v>0</v>
      </c>
      <c r="W11" s="567"/>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row>
    <row r="12" spans="1:68" ht="15" x14ac:dyDescent="0.4">
      <c r="A12" s="143"/>
      <c r="B12" s="154" t="s">
        <v>271</v>
      </c>
      <c r="C12" s="333"/>
      <c r="D12" s="333"/>
      <c r="E12" s="497">
        <f>'Inmatning och ver. el'!E14</f>
        <v>0</v>
      </c>
      <c r="F12" s="333"/>
      <c r="G12" s="546">
        <f t="shared" ref="G12:G23" si="1">C12-D12</f>
        <v>0</v>
      </c>
      <c r="H12" s="546">
        <f>IF('Basdata &amp; Resultat'!J$4="n",3*('Inmatning och ver. kyla'!E12-'Inmatning och ver. kyla'!F12),'Inmatning och ver. kyla'!E12-'Inmatning och ver. kyla'!F12)</f>
        <v>0</v>
      </c>
      <c r="I12" s="512"/>
      <c r="J12" s="546">
        <f t="shared" ref="J12:J22" si="2">IF(I12&gt;0,G12/I12,0)</f>
        <v>0</v>
      </c>
      <c r="K12" s="546">
        <f t="shared" ref="K12:K22" si="3">IF(I12&gt;0,H12/I12,0)</f>
        <v>0</v>
      </c>
      <c r="L12" s="564"/>
      <c r="M12" s="527"/>
      <c r="N12" s="594"/>
      <c r="O12" s="589"/>
      <c r="P12" s="603" t="e">
        <f>C12/Startinstruktioner!$F$23</f>
        <v>#DIV/0!</v>
      </c>
      <c r="Q12" s="311" t="e">
        <f>D12/Startinstruktioner!$F$23</f>
        <v>#DIV/0!</v>
      </c>
      <c r="R12" s="311" t="e">
        <f>E12/Startinstruktioner!$F$23</f>
        <v>#DIV/0!</v>
      </c>
      <c r="S12" s="607" t="e">
        <f>F12/Startinstruktioner!$F$23</f>
        <v>#DIV/0!</v>
      </c>
      <c r="T12" s="603">
        <f>IFERROR(N12/'Basdata &amp; Resultat'!$F$23,0)</f>
        <v>0</v>
      </c>
      <c r="U12" s="311">
        <f>IFERROR(J12/'Basdata &amp; Resultat'!$F$23,0)</f>
        <v>0</v>
      </c>
      <c r="V12" s="311">
        <f>IFERROR(K12/'Basdata &amp; Resultat'!$F$23,0)</f>
        <v>0</v>
      </c>
      <c r="W12" s="568"/>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row>
    <row r="13" spans="1:68" ht="15" x14ac:dyDescent="0.4">
      <c r="A13" s="143"/>
      <c r="B13" s="154" t="s">
        <v>272</v>
      </c>
      <c r="C13" s="333"/>
      <c r="D13" s="333"/>
      <c r="E13" s="497">
        <f>'Inmatning och ver. el'!E15</f>
        <v>0</v>
      </c>
      <c r="F13" s="333"/>
      <c r="G13" s="546">
        <f t="shared" si="1"/>
        <v>0</v>
      </c>
      <c r="H13" s="546">
        <f>IF('Basdata &amp; Resultat'!J$4="n",3*('Inmatning och ver. kyla'!E13-'Inmatning och ver. kyla'!F13),'Inmatning och ver. kyla'!E13-'Inmatning och ver. kyla'!F13)</f>
        <v>0</v>
      </c>
      <c r="I13" s="512"/>
      <c r="J13" s="546">
        <f t="shared" si="2"/>
        <v>0</v>
      </c>
      <c r="K13" s="546">
        <f t="shared" si="3"/>
        <v>0</v>
      </c>
      <c r="L13" s="564"/>
      <c r="M13" s="527"/>
      <c r="N13" s="594"/>
      <c r="O13" s="589"/>
      <c r="P13" s="603" t="e">
        <f>C13/Startinstruktioner!$F$23</f>
        <v>#DIV/0!</v>
      </c>
      <c r="Q13" s="311" t="e">
        <f>D13/Startinstruktioner!$F$23</f>
        <v>#DIV/0!</v>
      </c>
      <c r="R13" s="311" t="e">
        <f>E13/Startinstruktioner!$F$23</f>
        <v>#DIV/0!</v>
      </c>
      <c r="S13" s="607" t="e">
        <f>F13/Startinstruktioner!$F$23</f>
        <v>#DIV/0!</v>
      </c>
      <c r="T13" s="603">
        <f>IFERROR(N13/'Basdata &amp; Resultat'!$F$23,0)</f>
        <v>0</v>
      </c>
      <c r="U13" s="311">
        <f>IFERROR(J13/'Basdata &amp; Resultat'!$F$23,0)</f>
        <v>0</v>
      </c>
      <c r="V13" s="311">
        <f>IFERROR(K13/'Basdata &amp; Resultat'!$F$23,0)</f>
        <v>0</v>
      </c>
      <c r="W13" s="568"/>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row>
    <row r="14" spans="1:68" ht="15" x14ac:dyDescent="0.4">
      <c r="A14" s="143"/>
      <c r="B14" s="154" t="s">
        <v>273</v>
      </c>
      <c r="C14" s="333"/>
      <c r="D14" s="333"/>
      <c r="E14" s="497">
        <f>'Inmatning och ver. el'!E16</f>
        <v>0</v>
      </c>
      <c r="F14" s="333"/>
      <c r="G14" s="546">
        <f t="shared" si="1"/>
        <v>0</v>
      </c>
      <c r="H14" s="546">
        <f>IF('Basdata &amp; Resultat'!J$4="n",3*('Inmatning och ver. kyla'!E14-'Inmatning och ver. kyla'!F14),'Inmatning och ver. kyla'!E14-'Inmatning och ver. kyla'!F14)</f>
        <v>0</v>
      </c>
      <c r="I14" s="512"/>
      <c r="J14" s="546">
        <f t="shared" si="2"/>
        <v>0</v>
      </c>
      <c r="K14" s="546">
        <f t="shared" si="3"/>
        <v>0</v>
      </c>
      <c r="L14" s="564"/>
      <c r="M14" s="527"/>
      <c r="N14" s="594"/>
      <c r="O14" s="589"/>
      <c r="P14" s="603" t="e">
        <f>C14/Startinstruktioner!$F$23</f>
        <v>#DIV/0!</v>
      </c>
      <c r="Q14" s="311" t="e">
        <f>D14/Startinstruktioner!$F$23</f>
        <v>#DIV/0!</v>
      </c>
      <c r="R14" s="311" t="e">
        <f>E14/Startinstruktioner!$F$23</f>
        <v>#DIV/0!</v>
      </c>
      <c r="S14" s="607" t="e">
        <f>F14/Startinstruktioner!$F$23</f>
        <v>#DIV/0!</v>
      </c>
      <c r="T14" s="603">
        <f>IFERROR(N14/'Basdata &amp; Resultat'!$F$23,0)</f>
        <v>0</v>
      </c>
      <c r="U14" s="311">
        <f>IFERROR(J14/'Basdata &amp; Resultat'!$F$23,0)</f>
        <v>0</v>
      </c>
      <c r="V14" s="311">
        <f>IFERROR(K14/'Basdata &amp; Resultat'!$F$23,0)</f>
        <v>0</v>
      </c>
      <c r="W14" s="568"/>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row>
    <row r="15" spans="1:68" ht="15" x14ac:dyDescent="0.4">
      <c r="A15" s="143"/>
      <c r="B15" s="154" t="s">
        <v>274</v>
      </c>
      <c r="C15" s="333"/>
      <c r="D15" s="333"/>
      <c r="E15" s="497">
        <f>'Inmatning och ver. el'!E17</f>
        <v>0</v>
      </c>
      <c r="F15" s="333"/>
      <c r="G15" s="546">
        <f t="shared" si="1"/>
        <v>0</v>
      </c>
      <c r="H15" s="546">
        <f>IF('Basdata &amp; Resultat'!J$4="n",3*('Inmatning och ver. kyla'!E15-'Inmatning och ver. kyla'!F15),'Inmatning och ver. kyla'!E15-'Inmatning och ver. kyla'!F15)</f>
        <v>0</v>
      </c>
      <c r="I15" s="512"/>
      <c r="J15" s="546">
        <f t="shared" si="2"/>
        <v>0</v>
      </c>
      <c r="K15" s="546">
        <f t="shared" si="3"/>
        <v>0</v>
      </c>
      <c r="L15" s="564"/>
      <c r="M15" s="527"/>
      <c r="N15" s="594"/>
      <c r="O15" s="589"/>
      <c r="P15" s="603" t="e">
        <f>C15/Startinstruktioner!$F$23</f>
        <v>#DIV/0!</v>
      </c>
      <c r="Q15" s="311" t="e">
        <f>D15/Startinstruktioner!$F$23</f>
        <v>#DIV/0!</v>
      </c>
      <c r="R15" s="311" t="e">
        <f>E15/Startinstruktioner!$F$23</f>
        <v>#DIV/0!</v>
      </c>
      <c r="S15" s="607" t="e">
        <f>F15/Startinstruktioner!$F$23</f>
        <v>#DIV/0!</v>
      </c>
      <c r="T15" s="603">
        <f>IFERROR(N15/'Basdata &amp; Resultat'!$F$23,0)</f>
        <v>0</v>
      </c>
      <c r="U15" s="311">
        <f>IFERROR(J15/'Basdata &amp; Resultat'!$F$23,0)</f>
        <v>0</v>
      </c>
      <c r="V15" s="311">
        <f>IFERROR(K15/'Basdata &amp; Resultat'!$F$23,0)</f>
        <v>0</v>
      </c>
      <c r="W15" s="568"/>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row>
    <row r="16" spans="1:68" ht="15" x14ac:dyDescent="0.4">
      <c r="A16" s="143"/>
      <c r="B16" s="154" t="s">
        <v>275</v>
      </c>
      <c r="C16" s="333"/>
      <c r="D16" s="333"/>
      <c r="E16" s="497">
        <f>'Inmatning och ver. el'!E18</f>
        <v>0</v>
      </c>
      <c r="F16" s="333"/>
      <c r="G16" s="546">
        <f t="shared" si="1"/>
        <v>0</v>
      </c>
      <c r="H16" s="546">
        <f>IF('Basdata &amp; Resultat'!J$4="n",3*('Inmatning och ver. kyla'!E16-'Inmatning och ver. kyla'!F16),'Inmatning och ver. kyla'!E16-'Inmatning och ver. kyla'!F16)</f>
        <v>0</v>
      </c>
      <c r="I16" s="512"/>
      <c r="J16" s="546">
        <f t="shared" si="2"/>
        <v>0</v>
      </c>
      <c r="K16" s="546">
        <f t="shared" si="3"/>
        <v>0</v>
      </c>
      <c r="L16" s="564"/>
      <c r="M16" s="527"/>
      <c r="N16" s="594"/>
      <c r="O16" s="589"/>
      <c r="P16" s="603" t="e">
        <f>C16/Startinstruktioner!$F$23</f>
        <v>#DIV/0!</v>
      </c>
      <c r="Q16" s="311" t="e">
        <f>D16/Startinstruktioner!$F$23</f>
        <v>#DIV/0!</v>
      </c>
      <c r="R16" s="311" t="e">
        <f>E16/Startinstruktioner!$F$23</f>
        <v>#DIV/0!</v>
      </c>
      <c r="S16" s="607" t="e">
        <f>F16/Startinstruktioner!$F$23</f>
        <v>#DIV/0!</v>
      </c>
      <c r="T16" s="603">
        <f>IFERROR(N16/'Basdata &amp; Resultat'!$F$23,0)</f>
        <v>0</v>
      </c>
      <c r="U16" s="311">
        <f>IFERROR(J16/'Basdata &amp; Resultat'!$F$23,0)</f>
        <v>0</v>
      </c>
      <c r="V16" s="311">
        <f>IFERROR(K16/'Basdata &amp; Resultat'!$F$23,0)</f>
        <v>0</v>
      </c>
      <c r="W16" s="568"/>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row>
    <row r="17" spans="1:68" ht="15" x14ac:dyDescent="0.4">
      <c r="A17" s="143"/>
      <c r="B17" s="154" t="s">
        <v>276</v>
      </c>
      <c r="C17" s="333"/>
      <c r="D17" s="333"/>
      <c r="E17" s="497">
        <f>'Inmatning och ver. el'!E19</f>
        <v>0</v>
      </c>
      <c r="F17" s="333"/>
      <c r="G17" s="546">
        <f t="shared" si="1"/>
        <v>0</v>
      </c>
      <c r="H17" s="546">
        <f>IF('Basdata &amp; Resultat'!J$4="n",3*('Inmatning och ver. kyla'!E17-'Inmatning och ver. kyla'!F17),'Inmatning och ver. kyla'!E17-'Inmatning och ver. kyla'!F17)</f>
        <v>0</v>
      </c>
      <c r="I17" s="512"/>
      <c r="J17" s="546">
        <f t="shared" si="2"/>
        <v>0</v>
      </c>
      <c r="K17" s="546">
        <f t="shared" si="3"/>
        <v>0</v>
      </c>
      <c r="L17" s="564"/>
      <c r="M17" s="527"/>
      <c r="N17" s="594"/>
      <c r="O17" s="589"/>
      <c r="P17" s="603" t="e">
        <f>C17/Startinstruktioner!$F$23</f>
        <v>#DIV/0!</v>
      </c>
      <c r="Q17" s="311" t="e">
        <f>D17/Startinstruktioner!$F$23</f>
        <v>#DIV/0!</v>
      </c>
      <c r="R17" s="311" t="e">
        <f>E17/Startinstruktioner!$F$23</f>
        <v>#DIV/0!</v>
      </c>
      <c r="S17" s="607" t="e">
        <f>F17/Startinstruktioner!$F$23</f>
        <v>#DIV/0!</v>
      </c>
      <c r="T17" s="603">
        <f>IFERROR(N17/'Basdata &amp; Resultat'!$F$23,0)</f>
        <v>0</v>
      </c>
      <c r="U17" s="311">
        <f>IFERROR(J17/'Basdata &amp; Resultat'!$F$23,0)</f>
        <v>0</v>
      </c>
      <c r="V17" s="311">
        <f>IFERROR(K17/'Basdata &amp; Resultat'!$F$23,0)</f>
        <v>0</v>
      </c>
      <c r="W17" s="568"/>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row>
    <row r="18" spans="1:68" ht="15" x14ac:dyDescent="0.4">
      <c r="A18" s="143"/>
      <c r="B18" s="154" t="s">
        <v>277</v>
      </c>
      <c r="C18" s="333"/>
      <c r="D18" s="333"/>
      <c r="E18" s="497">
        <f>'Inmatning och ver. el'!E20</f>
        <v>0</v>
      </c>
      <c r="F18" s="333"/>
      <c r="G18" s="546">
        <f t="shared" si="1"/>
        <v>0</v>
      </c>
      <c r="H18" s="546">
        <f>IF('Basdata &amp; Resultat'!J$4="n",3*('Inmatning och ver. kyla'!E18-'Inmatning och ver. kyla'!F18),'Inmatning och ver. kyla'!E18-'Inmatning och ver. kyla'!F18)</f>
        <v>0</v>
      </c>
      <c r="I18" s="512"/>
      <c r="J18" s="546">
        <f t="shared" si="2"/>
        <v>0</v>
      </c>
      <c r="K18" s="546">
        <f t="shared" si="3"/>
        <v>0</v>
      </c>
      <c r="L18" s="564"/>
      <c r="M18" s="527"/>
      <c r="N18" s="594"/>
      <c r="O18" s="589"/>
      <c r="P18" s="603" t="e">
        <f>C18/Startinstruktioner!$F$23</f>
        <v>#DIV/0!</v>
      </c>
      <c r="Q18" s="311" t="e">
        <f>D18/Startinstruktioner!$F$23</f>
        <v>#DIV/0!</v>
      </c>
      <c r="R18" s="311" t="e">
        <f>E18/Startinstruktioner!$F$23</f>
        <v>#DIV/0!</v>
      </c>
      <c r="S18" s="607" t="e">
        <f>F18/Startinstruktioner!$F$23</f>
        <v>#DIV/0!</v>
      </c>
      <c r="T18" s="603">
        <f>IFERROR(N18/'Basdata &amp; Resultat'!$F$23,0)</f>
        <v>0</v>
      </c>
      <c r="U18" s="311">
        <f>IFERROR(J18/'Basdata &amp; Resultat'!$F$23,0)</f>
        <v>0</v>
      </c>
      <c r="V18" s="311">
        <f>IFERROR(K18/'Basdata &amp; Resultat'!$F$23,0)</f>
        <v>0</v>
      </c>
      <c r="W18" s="568"/>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row>
    <row r="19" spans="1:68" ht="15" x14ac:dyDescent="0.4">
      <c r="A19" s="143"/>
      <c r="B19" s="154" t="s">
        <v>278</v>
      </c>
      <c r="C19" s="333"/>
      <c r="D19" s="333"/>
      <c r="E19" s="497">
        <f>'Inmatning och ver. el'!E21</f>
        <v>0</v>
      </c>
      <c r="F19" s="333"/>
      <c r="G19" s="546">
        <f t="shared" si="1"/>
        <v>0</v>
      </c>
      <c r="H19" s="546">
        <f>IF('Basdata &amp; Resultat'!J$4="n",3*('Inmatning och ver. kyla'!E19-'Inmatning och ver. kyla'!F19),'Inmatning och ver. kyla'!E19-'Inmatning och ver. kyla'!F19)</f>
        <v>0</v>
      </c>
      <c r="I19" s="512"/>
      <c r="J19" s="546">
        <f t="shared" si="2"/>
        <v>0</v>
      </c>
      <c r="K19" s="546">
        <f t="shared" si="3"/>
        <v>0</v>
      </c>
      <c r="L19" s="564"/>
      <c r="M19" s="527"/>
      <c r="N19" s="594"/>
      <c r="O19" s="589"/>
      <c r="P19" s="603" t="e">
        <f>C19/Startinstruktioner!$F$23</f>
        <v>#DIV/0!</v>
      </c>
      <c r="Q19" s="311" t="e">
        <f>D19/Startinstruktioner!$F$23</f>
        <v>#DIV/0!</v>
      </c>
      <c r="R19" s="311" t="e">
        <f>E19/Startinstruktioner!$F$23</f>
        <v>#DIV/0!</v>
      </c>
      <c r="S19" s="607" t="e">
        <f>F19/Startinstruktioner!$F$23</f>
        <v>#DIV/0!</v>
      </c>
      <c r="T19" s="603">
        <f>IFERROR(N19/'Basdata &amp; Resultat'!$F$23,0)</f>
        <v>0</v>
      </c>
      <c r="U19" s="311">
        <f>IFERROR(J19/'Basdata &amp; Resultat'!$F$23,0)</f>
        <v>0</v>
      </c>
      <c r="V19" s="311">
        <f>IFERROR(K19/'Basdata &amp; Resultat'!$F$23,0)</f>
        <v>0</v>
      </c>
      <c r="W19" s="568"/>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row>
    <row r="20" spans="1:68" ht="15" x14ac:dyDescent="0.4">
      <c r="A20" s="143"/>
      <c r="B20" s="154" t="s">
        <v>279</v>
      </c>
      <c r="C20" s="333"/>
      <c r="D20" s="333"/>
      <c r="E20" s="497">
        <f>'Inmatning och ver. el'!E22</f>
        <v>0</v>
      </c>
      <c r="F20" s="333"/>
      <c r="G20" s="546">
        <f t="shared" si="1"/>
        <v>0</v>
      </c>
      <c r="H20" s="546">
        <f>IF('Basdata &amp; Resultat'!J$4="n",3*('Inmatning och ver. kyla'!E20-'Inmatning och ver. kyla'!F20),'Inmatning och ver. kyla'!E20-'Inmatning och ver. kyla'!F20)</f>
        <v>0</v>
      </c>
      <c r="I20" s="512"/>
      <c r="J20" s="546">
        <f t="shared" si="2"/>
        <v>0</v>
      </c>
      <c r="K20" s="546">
        <f t="shared" si="3"/>
        <v>0</v>
      </c>
      <c r="L20" s="564"/>
      <c r="M20" s="527"/>
      <c r="N20" s="594"/>
      <c r="O20" s="589"/>
      <c r="P20" s="603" t="e">
        <f>C20/Startinstruktioner!$F$23</f>
        <v>#DIV/0!</v>
      </c>
      <c r="Q20" s="311" t="e">
        <f>D20/Startinstruktioner!$F$23</f>
        <v>#DIV/0!</v>
      </c>
      <c r="R20" s="311" t="e">
        <f>E20/Startinstruktioner!$F$23</f>
        <v>#DIV/0!</v>
      </c>
      <c r="S20" s="607" t="e">
        <f>F20/Startinstruktioner!$F$23</f>
        <v>#DIV/0!</v>
      </c>
      <c r="T20" s="603">
        <f>IFERROR(N20/'Basdata &amp; Resultat'!$F$23,0)</f>
        <v>0</v>
      </c>
      <c r="U20" s="311">
        <f>IFERROR(J20/'Basdata &amp; Resultat'!$F$23,0)</f>
        <v>0</v>
      </c>
      <c r="V20" s="311">
        <f>IFERROR(K20/'Basdata &amp; Resultat'!$F$23,0)</f>
        <v>0</v>
      </c>
      <c r="W20" s="568"/>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row>
    <row r="21" spans="1:68" ht="15" x14ac:dyDescent="0.4">
      <c r="A21" s="143"/>
      <c r="B21" s="154" t="s">
        <v>280</v>
      </c>
      <c r="C21" s="333"/>
      <c r="D21" s="333"/>
      <c r="E21" s="497">
        <f>'Inmatning och ver. el'!E23</f>
        <v>0</v>
      </c>
      <c r="F21" s="333"/>
      <c r="G21" s="546">
        <f t="shared" si="1"/>
        <v>0</v>
      </c>
      <c r="H21" s="546">
        <f>IF('Basdata &amp; Resultat'!J$4="n",3*('Inmatning och ver. kyla'!E21-'Inmatning och ver. kyla'!F21),'Inmatning och ver. kyla'!E21-'Inmatning och ver. kyla'!F21)</f>
        <v>0</v>
      </c>
      <c r="I21" s="512"/>
      <c r="J21" s="546">
        <f t="shared" si="2"/>
        <v>0</v>
      </c>
      <c r="K21" s="546">
        <f t="shared" si="3"/>
        <v>0</v>
      </c>
      <c r="L21" s="564"/>
      <c r="M21" s="527"/>
      <c r="N21" s="594"/>
      <c r="O21" s="589"/>
      <c r="P21" s="603" t="e">
        <f>C21/Startinstruktioner!$F$23</f>
        <v>#DIV/0!</v>
      </c>
      <c r="Q21" s="311" t="e">
        <f>D21/Startinstruktioner!$F$23</f>
        <v>#DIV/0!</v>
      </c>
      <c r="R21" s="311" t="e">
        <f>E21/Startinstruktioner!$F$23</f>
        <v>#DIV/0!</v>
      </c>
      <c r="S21" s="607" t="e">
        <f>F21/Startinstruktioner!$F$23</f>
        <v>#DIV/0!</v>
      </c>
      <c r="T21" s="603">
        <f>IFERROR(N21/'Basdata &amp; Resultat'!$F$23,0)</f>
        <v>0</v>
      </c>
      <c r="U21" s="311">
        <f>IFERROR(J21/'Basdata &amp; Resultat'!$F$23,0)</f>
        <v>0</v>
      </c>
      <c r="V21" s="311">
        <f>IFERROR(K21/'Basdata &amp; Resultat'!$F$23,0)</f>
        <v>0</v>
      </c>
      <c r="W21" s="568"/>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row>
    <row r="22" spans="1:68" ht="15" x14ac:dyDescent="0.4">
      <c r="A22" s="143"/>
      <c r="B22" s="154" t="s">
        <v>281</v>
      </c>
      <c r="C22" s="333"/>
      <c r="D22" s="333"/>
      <c r="E22" s="240">
        <f>'Inmatning och ver. el'!E24</f>
        <v>0</v>
      </c>
      <c r="F22" s="333"/>
      <c r="G22" s="312">
        <f t="shared" si="1"/>
        <v>0</v>
      </c>
      <c r="H22" s="312">
        <f>IF('Basdata &amp; Resultat'!J$4="n",3*('Inmatning och ver. kyla'!E22-'Inmatning och ver. kyla'!F22),'Inmatning och ver. kyla'!E22-'Inmatning och ver. kyla'!F22)</f>
        <v>0</v>
      </c>
      <c r="I22" s="512"/>
      <c r="J22" s="546">
        <f t="shared" si="2"/>
        <v>0</v>
      </c>
      <c r="K22" s="546">
        <f t="shared" si="3"/>
        <v>0</v>
      </c>
      <c r="L22" s="565"/>
      <c r="M22" s="333"/>
      <c r="N22" s="595"/>
      <c r="O22" s="589"/>
      <c r="P22" s="608" t="e">
        <f>C22/Startinstruktioner!$F$23</f>
        <v>#DIV/0!</v>
      </c>
      <c r="Q22" s="326" t="e">
        <f>D22/Startinstruktioner!$F$23</f>
        <v>#DIV/0!</v>
      </c>
      <c r="R22" s="326" t="e">
        <f>E22/Startinstruktioner!$F$23</f>
        <v>#DIV/0!</v>
      </c>
      <c r="S22" s="609" t="e">
        <f>F22/Startinstruktioner!$F$23</f>
        <v>#DIV/0!</v>
      </c>
      <c r="T22" s="603">
        <f>IFERROR(N22/'Basdata &amp; Resultat'!$F$23,0)</f>
        <v>0</v>
      </c>
      <c r="U22" s="311">
        <f>IFERROR(J22/'Basdata &amp; Resultat'!$F$23,0)</f>
        <v>0</v>
      </c>
      <c r="V22" s="311">
        <f>IFERROR(K22/'Basdata &amp; Resultat'!$F$23,0)</f>
        <v>0</v>
      </c>
      <c r="W22" s="568"/>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row>
    <row r="23" spans="1:68" s="552" customFormat="1" ht="15.5" thickBot="1" x14ac:dyDescent="0.45">
      <c r="A23" s="210"/>
      <c r="B23" s="547" t="s">
        <v>236</v>
      </c>
      <c r="C23" s="528"/>
      <c r="D23" s="528"/>
      <c r="E23" s="516">
        <f>'Inmatning och ver. el'!E25</f>
        <v>0</v>
      </c>
      <c r="F23" s="528"/>
      <c r="G23" s="548">
        <f t="shared" si="1"/>
        <v>0</v>
      </c>
      <c r="H23" s="548">
        <f>IF('Basdata &amp; Resultat'!J$4="n",3*('Inmatning och ver. kyla'!E23-'Inmatning och ver. kyla'!F23),'Inmatning och ver. kyla'!E23-'Inmatning och ver. kyla'!F23)</f>
        <v>0</v>
      </c>
      <c r="I23" s="532"/>
      <c r="J23" s="549">
        <f t="shared" ref="J23" si="4">IF(I23&gt;0,G23/I23,0)</f>
        <v>0</v>
      </c>
      <c r="K23" s="549">
        <f t="shared" ref="K23" si="5">IF(I23&gt;0,H23/I23,0)</f>
        <v>0</v>
      </c>
      <c r="L23" s="566"/>
      <c r="M23" s="528"/>
      <c r="N23" s="596"/>
      <c r="O23" s="590"/>
      <c r="P23" s="610"/>
      <c r="Q23" s="550"/>
      <c r="R23" s="550"/>
      <c r="S23" s="611"/>
      <c r="T23" s="604">
        <f>IFERROR(N23/'Basdata &amp; Resultat'!$F$23,0)</f>
        <v>0</v>
      </c>
      <c r="U23" s="551">
        <f>IFERROR(J23/'Basdata &amp; Resultat'!$F$23,0)</f>
        <v>0</v>
      </c>
      <c r="V23" s="551">
        <f>IFERROR(K23/'Basdata &amp; Resultat'!$F$23,0)</f>
        <v>0</v>
      </c>
      <c r="W23" s="569"/>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row>
    <row r="24" spans="1:68" ht="15.5" thickBot="1" x14ac:dyDescent="0.45">
      <c r="A24" s="143"/>
      <c r="B24" s="423" t="s">
        <v>46</v>
      </c>
      <c r="C24" s="494">
        <f>IF(C23&gt;0,C23,SUM(C11:C22))</f>
        <v>0</v>
      </c>
      <c r="D24" s="494">
        <f>IF(D23&gt;0,D23,SUM(D11:D22))</f>
        <v>0</v>
      </c>
      <c r="E24" s="494">
        <f>'Inmatning och ver. el'!E26</f>
        <v>0</v>
      </c>
      <c r="F24" s="494">
        <f>IF(F23&gt;0,F23,SUM(F11:F22))</f>
        <v>0</v>
      </c>
      <c r="G24" s="553">
        <f>C24-D24</f>
        <v>0</v>
      </c>
      <c r="H24" s="553">
        <f>IF('Basdata &amp; Resultat'!J$4="n",3*('Inmatning och ver. kyla'!E24-'Inmatning och ver. kyla'!F24),'Inmatning och ver. kyla'!E24-'Inmatning och ver. kyla'!F24)</f>
        <v>0</v>
      </c>
      <c r="I24" s="456" t="str">
        <f>IF(I23&gt;0,I23,"-        ")</f>
        <v xml:space="preserve">-        </v>
      </c>
      <c r="J24" s="553">
        <f>IF(J23&gt;0,J23,SUM(J11:J22))</f>
        <v>0</v>
      </c>
      <c r="K24" s="553">
        <f>IF(K23&gt;0,K23,SUM(K11:K22))</f>
        <v>0</v>
      </c>
      <c r="L24" s="553">
        <f>IF(L23&gt;0,L23,SUM(L11:L22))</f>
        <v>0</v>
      </c>
      <c r="M24" s="553">
        <f>IF(M23&gt;0,M23,SUM(M11:M22))</f>
        <v>0</v>
      </c>
      <c r="N24" s="597">
        <f>IF(N23&gt;0,N23,SUM(N11:N22))</f>
        <v>0</v>
      </c>
      <c r="O24" s="591"/>
      <c r="P24" s="612" t="e">
        <f t="shared" ref="P24:S24" si="6">IF(P23&gt;0,P23,SUM(P11:P22))</f>
        <v>#DIV/0!</v>
      </c>
      <c r="Q24" s="553" t="e">
        <f t="shared" si="6"/>
        <v>#DIV/0!</v>
      </c>
      <c r="R24" s="553" t="e">
        <f t="shared" si="6"/>
        <v>#DIV/0!</v>
      </c>
      <c r="S24" s="597" t="e">
        <f t="shared" si="6"/>
        <v>#DIV/0!</v>
      </c>
      <c r="T24" s="605">
        <f>IFERROR(IF(T23&gt;0,T23,SUM(T11:T22)),0)</f>
        <v>0</v>
      </c>
      <c r="U24" s="337">
        <f>IFERROR(IF(U23&gt;0,U23,SUM(U11:U22)),0)</f>
        <v>0</v>
      </c>
      <c r="V24" s="337">
        <f>IFERROR(IF(V23&gt;0,V23,SUM(V11:V22)),0)</f>
        <v>0</v>
      </c>
      <c r="W24" s="570"/>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row>
    <row r="25" spans="1:68" ht="15" x14ac:dyDescent="0.4">
      <c r="A25" s="143"/>
      <c r="B25" s="154" t="s">
        <v>270</v>
      </c>
      <c r="C25" s="527"/>
      <c r="D25" s="527"/>
      <c r="E25" s="497">
        <f>'Inmatning och ver. el'!E27</f>
        <v>0</v>
      </c>
      <c r="F25" s="527"/>
      <c r="G25" s="546">
        <f>C25-D25</f>
        <v>0</v>
      </c>
      <c r="H25" s="546">
        <f>IF('Basdata &amp; Resultat'!J$4="n",3*('Inmatning och ver. kyla'!E25-'Inmatning och ver. kyla'!F25),'Inmatning och ver. kyla'!E25-'Inmatning och ver. kyla'!F25)</f>
        <v>0</v>
      </c>
      <c r="I25" s="511"/>
      <c r="J25" s="546">
        <f>IF(I25&gt;0,G25/I25,0)</f>
        <v>0</v>
      </c>
      <c r="K25" s="546">
        <f>IF(I25&gt;0,H25/I25,0)</f>
        <v>0</v>
      </c>
      <c r="L25" s="564"/>
      <c r="M25" s="527"/>
      <c r="N25" s="594"/>
      <c r="O25" s="589"/>
      <c r="P25" s="603" t="e">
        <f>C25/Startinstruktioner!$F$23</f>
        <v>#DIV/0!</v>
      </c>
      <c r="Q25" s="311" t="e">
        <f>D25/Startinstruktioner!$F$23</f>
        <v>#DIV/0!</v>
      </c>
      <c r="R25" s="311" t="e">
        <f>E25/Startinstruktioner!$F$23</f>
        <v>#DIV/0!</v>
      </c>
      <c r="S25" s="607" t="e">
        <f>F25/Startinstruktioner!$F$23</f>
        <v>#DIV/0!</v>
      </c>
      <c r="T25" s="603">
        <f>IFERROR(N25/'Basdata &amp; Resultat'!$F$23,0)</f>
        <v>0</v>
      </c>
      <c r="U25" s="311">
        <f>IFERROR(J25/'Basdata &amp; Resultat'!$F$23,0)</f>
        <v>0</v>
      </c>
      <c r="V25" s="311">
        <f>IFERROR(K25/'Basdata &amp; Resultat'!$F$23,0)</f>
        <v>0</v>
      </c>
      <c r="W25" s="568"/>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row>
    <row r="26" spans="1:68" ht="15" x14ac:dyDescent="0.4">
      <c r="A26" s="143"/>
      <c r="B26" s="154" t="s">
        <v>271</v>
      </c>
      <c r="C26" s="333"/>
      <c r="D26" s="333"/>
      <c r="E26" s="497">
        <f>'Inmatning och ver. el'!E28</f>
        <v>0</v>
      </c>
      <c r="F26" s="333"/>
      <c r="G26" s="546">
        <f t="shared" ref="G26:G38" si="7">C26-D26</f>
        <v>0</v>
      </c>
      <c r="H26" s="546">
        <f>IF('Basdata &amp; Resultat'!J$4="n",3*('Inmatning och ver. kyla'!E26-'Inmatning och ver. kyla'!F26),'Inmatning och ver. kyla'!E26-'Inmatning och ver. kyla'!F26)</f>
        <v>0</v>
      </c>
      <c r="I26" s="512"/>
      <c r="J26" s="546">
        <f t="shared" ref="J26:J37" si="8">IF(I26&gt;0,G26/I26,0)</f>
        <v>0</v>
      </c>
      <c r="K26" s="546">
        <f t="shared" ref="K26:K37" si="9">IF(I26&gt;0,H26/I26,0)</f>
        <v>0</v>
      </c>
      <c r="L26" s="564"/>
      <c r="M26" s="527"/>
      <c r="N26" s="594"/>
      <c r="O26" s="589"/>
      <c r="P26" s="603" t="e">
        <f>C26/Startinstruktioner!$F$23</f>
        <v>#DIV/0!</v>
      </c>
      <c r="Q26" s="311" t="e">
        <f>D26/Startinstruktioner!$F$23</f>
        <v>#DIV/0!</v>
      </c>
      <c r="R26" s="311" t="e">
        <f>E26/Startinstruktioner!$F$23</f>
        <v>#DIV/0!</v>
      </c>
      <c r="S26" s="607" t="e">
        <f>F26/Startinstruktioner!$F$23</f>
        <v>#DIV/0!</v>
      </c>
      <c r="T26" s="603">
        <f>IFERROR(N26/'Basdata &amp; Resultat'!$F$23,0)</f>
        <v>0</v>
      </c>
      <c r="U26" s="311">
        <f>IFERROR(J26/'Basdata &amp; Resultat'!$F$23,0)</f>
        <v>0</v>
      </c>
      <c r="V26" s="311">
        <f>IFERROR(K26/'Basdata &amp; Resultat'!$F$23,0)</f>
        <v>0</v>
      </c>
      <c r="W26" s="568"/>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row>
    <row r="27" spans="1:68" ht="15" x14ac:dyDescent="0.4">
      <c r="A27" s="143"/>
      <c r="B27" s="154" t="s">
        <v>272</v>
      </c>
      <c r="C27" s="333"/>
      <c r="D27" s="333"/>
      <c r="E27" s="497">
        <f>'Inmatning och ver. el'!E29</f>
        <v>0</v>
      </c>
      <c r="F27" s="333"/>
      <c r="G27" s="546">
        <f t="shared" si="7"/>
        <v>0</v>
      </c>
      <c r="H27" s="546">
        <f>IF('Basdata &amp; Resultat'!J$4="n",3*('Inmatning och ver. kyla'!E27-'Inmatning och ver. kyla'!F27),'Inmatning och ver. kyla'!E27-'Inmatning och ver. kyla'!F27)</f>
        <v>0</v>
      </c>
      <c r="I27" s="512"/>
      <c r="J27" s="546">
        <f t="shared" si="8"/>
        <v>0</v>
      </c>
      <c r="K27" s="546">
        <f t="shared" si="9"/>
        <v>0</v>
      </c>
      <c r="L27" s="564"/>
      <c r="M27" s="527"/>
      <c r="N27" s="594"/>
      <c r="O27" s="589"/>
      <c r="P27" s="603" t="e">
        <f>C27/Startinstruktioner!$F$23</f>
        <v>#DIV/0!</v>
      </c>
      <c r="Q27" s="311" t="e">
        <f>D27/Startinstruktioner!$F$23</f>
        <v>#DIV/0!</v>
      </c>
      <c r="R27" s="311" t="e">
        <f>E27/Startinstruktioner!$F$23</f>
        <v>#DIV/0!</v>
      </c>
      <c r="S27" s="607" t="e">
        <f>F27/Startinstruktioner!$F$23</f>
        <v>#DIV/0!</v>
      </c>
      <c r="T27" s="603">
        <f>IFERROR(N27/'Basdata &amp; Resultat'!$F$23,0)</f>
        <v>0</v>
      </c>
      <c r="U27" s="311">
        <f>IFERROR(J27/'Basdata &amp; Resultat'!$F$23,0)</f>
        <v>0</v>
      </c>
      <c r="V27" s="311">
        <f>IFERROR(K27/'Basdata &amp; Resultat'!$F$23,0)</f>
        <v>0</v>
      </c>
      <c r="W27" s="568"/>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row>
    <row r="28" spans="1:68" ht="15" x14ac:dyDescent="0.4">
      <c r="A28" s="143"/>
      <c r="B28" s="154" t="s">
        <v>273</v>
      </c>
      <c r="C28" s="333"/>
      <c r="D28" s="333"/>
      <c r="E28" s="497">
        <f>'Inmatning och ver. el'!E30</f>
        <v>0</v>
      </c>
      <c r="F28" s="333"/>
      <c r="G28" s="546">
        <f t="shared" si="7"/>
        <v>0</v>
      </c>
      <c r="H28" s="546">
        <f>IF('Basdata &amp; Resultat'!J$4="n",3*('Inmatning och ver. kyla'!E28-'Inmatning och ver. kyla'!F28),'Inmatning och ver. kyla'!E28-'Inmatning och ver. kyla'!F28)</f>
        <v>0</v>
      </c>
      <c r="I28" s="512"/>
      <c r="J28" s="546">
        <f t="shared" si="8"/>
        <v>0</v>
      </c>
      <c r="K28" s="546">
        <f t="shared" si="9"/>
        <v>0</v>
      </c>
      <c r="L28" s="564"/>
      <c r="M28" s="527"/>
      <c r="N28" s="594"/>
      <c r="O28" s="589"/>
      <c r="P28" s="603" t="e">
        <f>C28/Startinstruktioner!$F$23</f>
        <v>#DIV/0!</v>
      </c>
      <c r="Q28" s="311" t="e">
        <f>D28/Startinstruktioner!$F$23</f>
        <v>#DIV/0!</v>
      </c>
      <c r="R28" s="311" t="e">
        <f>E28/Startinstruktioner!$F$23</f>
        <v>#DIV/0!</v>
      </c>
      <c r="S28" s="607" t="e">
        <f>F28/Startinstruktioner!$F$23</f>
        <v>#DIV/0!</v>
      </c>
      <c r="T28" s="603">
        <f>IFERROR(N28/'Basdata &amp; Resultat'!$F$23,0)</f>
        <v>0</v>
      </c>
      <c r="U28" s="311">
        <f>IFERROR(J28/'Basdata &amp; Resultat'!$F$23,0)</f>
        <v>0</v>
      </c>
      <c r="V28" s="311">
        <f>IFERROR(K28/'Basdata &amp; Resultat'!$F$23,0)</f>
        <v>0</v>
      </c>
      <c r="W28" s="568"/>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row>
    <row r="29" spans="1:68" ht="15" x14ac:dyDescent="0.4">
      <c r="A29" s="143"/>
      <c r="B29" s="154" t="s">
        <v>274</v>
      </c>
      <c r="C29" s="333"/>
      <c r="D29" s="333"/>
      <c r="E29" s="497">
        <f>'Inmatning och ver. el'!E31</f>
        <v>0</v>
      </c>
      <c r="F29" s="333"/>
      <c r="G29" s="546">
        <f t="shared" si="7"/>
        <v>0</v>
      </c>
      <c r="H29" s="546">
        <f>IF('Basdata &amp; Resultat'!J$4="n",3*('Inmatning och ver. kyla'!E29-'Inmatning och ver. kyla'!F29),'Inmatning och ver. kyla'!E29-'Inmatning och ver. kyla'!F29)</f>
        <v>0</v>
      </c>
      <c r="I29" s="512"/>
      <c r="J29" s="546">
        <f t="shared" si="8"/>
        <v>0</v>
      </c>
      <c r="K29" s="546">
        <f t="shared" si="9"/>
        <v>0</v>
      </c>
      <c r="L29" s="564"/>
      <c r="M29" s="527"/>
      <c r="N29" s="594"/>
      <c r="O29" s="589"/>
      <c r="P29" s="603" t="e">
        <f>C29/Startinstruktioner!$F$23</f>
        <v>#DIV/0!</v>
      </c>
      <c r="Q29" s="311" t="e">
        <f>D29/Startinstruktioner!$F$23</f>
        <v>#DIV/0!</v>
      </c>
      <c r="R29" s="311" t="e">
        <f>E29/Startinstruktioner!$F$23</f>
        <v>#DIV/0!</v>
      </c>
      <c r="S29" s="607" t="e">
        <f>F29/Startinstruktioner!$F$23</f>
        <v>#DIV/0!</v>
      </c>
      <c r="T29" s="603">
        <f>IFERROR(N29/'Basdata &amp; Resultat'!$F$23,0)</f>
        <v>0</v>
      </c>
      <c r="U29" s="311">
        <f>IFERROR(J29/'Basdata &amp; Resultat'!$F$23,0)</f>
        <v>0</v>
      </c>
      <c r="V29" s="311">
        <f>IFERROR(K29/'Basdata &amp; Resultat'!$F$23,0)</f>
        <v>0</v>
      </c>
      <c r="W29" s="568"/>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row>
    <row r="30" spans="1:68" ht="15" x14ac:dyDescent="0.4">
      <c r="A30" s="143"/>
      <c r="B30" s="154" t="s">
        <v>275</v>
      </c>
      <c r="C30" s="333"/>
      <c r="D30" s="333"/>
      <c r="E30" s="497">
        <f>'Inmatning och ver. el'!E32</f>
        <v>0</v>
      </c>
      <c r="F30" s="333"/>
      <c r="G30" s="546">
        <f t="shared" si="7"/>
        <v>0</v>
      </c>
      <c r="H30" s="546">
        <f>IF('Basdata &amp; Resultat'!J$4="n",3*('Inmatning och ver. kyla'!E30-'Inmatning och ver. kyla'!F30),'Inmatning och ver. kyla'!E30-'Inmatning och ver. kyla'!F30)</f>
        <v>0</v>
      </c>
      <c r="I30" s="512"/>
      <c r="J30" s="546">
        <f t="shared" si="8"/>
        <v>0</v>
      </c>
      <c r="K30" s="546">
        <f t="shared" si="9"/>
        <v>0</v>
      </c>
      <c r="L30" s="564"/>
      <c r="M30" s="527"/>
      <c r="N30" s="594"/>
      <c r="O30" s="589"/>
      <c r="P30" s="603" t="e">
        <f>C30/Startinstruktioner!$F$23</f>
        <v>#DIV/0!</v>
      </c>
      <c r="Q30" s="311" t="e">
        <f>D30/Startinstruktioner!$F$23</f>
        <v>#DIV/0!</v>
      </c>
      <c r="R30" s="311" t="e">
        <f>E30/Startinstruktioner!$F$23</f>
        <v>#DIV/0!</v>
      </c>
      <c r="S30" s="607" t="e">
        <f>F30/Startinstruktioner!$F$23</f>
        <v>#DIV/0!</v>
      </c>
      <c r="T30" s="603">
        <f>IFERROR(N30/'Basdata &amp; Resultat'!$F$23,0)</f>
        <v>0</v>
      </c>
      <c r="U30" s="311">
        <f>IFERROR(J30/'Basdata &amp; Resultat'!$F$23,0)</f>
        <v>0</v>
      </c>
      <c r="V30" s="311">
        <f>IFERROR(K30/'Basdata &amp; Resultat'!$F$23,0)</f>
        <v>0</v>
      </c>
      <c r="W30" s="568"/>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row>
    <row r="31" spans="1:68" ht="15" x14ac:dyDescent="0.4">
      <c r="A31" s="143"/>
      <c r="B31" s="154" t="s">
        <v>276</v>
      </c>
      <c r="C31" s="333"/>
      <c r="D31" s="333"/>
      <c r="E31" s="497">
        <f>'Inmatning och ver. el'!E33</f>
        <v>0</v>
      </c>
      <c r="F31" s="333"/>
      <c r="G31" s="546">
        <f t="shared" si="7"/>
        <v>0</v>
      </c>
      <c r="H31" s="546">
        <f>IF('Basdata &amp; Resultat'!J$4="n",3*('Inmatning och ver. kyla'!E31-'Inmatning och ver. kyla'!F31),'Inmatning och ver. kyla'!E31-'Inmatning och ver. kyla'!F31)</f>
        <v>0</v>
      </c>
      <c r="I31" s="512"/>
      <c r="J31" s="546">
        <f t="shared" si="8"/>
        <v>0</v>
      </c>
      <c r="K31" s="546">
        <f t="shared" si="9"/>
        <v>0</v>
      </c>
      <c r="L31" s="564"/>
      <c r="M31" s="527"/>
      <c r="N31" s="594"/>
      <c r="O31" s="589"/>
      <c r="P31" s="603" t="e">
        <f>C31/Startinstruktioner!$F$23</f>
        <v>#DIV/0!</v>
      </c>
      <c r="Q31" s="311" t="e">
        <f>D31/Startinstruktioner!$F$23</f>
        <v>#DIV/0!</v>
      </c>
      <c r="R31" s="311" t="e">
        <f>E31/Startinstruktioner!$F$23</f>
        <v>#DIV/0!</v>
      </c>
      <c r="S31" s="607" t="e">
        <f>F31/Startinstruktioner!$F$23</f>
        <v>#DIV/0!</v>
      </c>
      <c r="T31" s="603">
        <f>IFERROR(N31/'Basdata &amp; Resultat'!$F$23,0)</f>
        <v>0</v>
      </c>
      <c r="U31" s="311">
        <f>IFERROR(J31/'Basdata &amp; Resultat'!$F$23,0)</f>
        <v>0</v>
      </c>
      <c r="V31" s="311">
        <f>IFERROR(K31/'Basdata &amp; Resultat'!$F$23,0)</f>
        <v>0</v>
      </c>
      <c r="W31" s="568"/>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row>
    <row r="32" spans="1:68" ht="15" x14ac:dyDescent="0.4">
      <c r="A32" s="143"/>
      <c r="B32" s="154" t="s">
        <v>277</v>
      </c>
      <c r="C32" s="333"/>
      <c r="D32" s="333"/>
      <c r="E32" s="497">
        <f>'Inmatning och ver. el'!E34</f>
        <v>0</v>
      </c>
      <c r="F32" s="333"/>
      <c r="G32" s="546">
        <f t="shared" si="7"/>
        <v>0</v>
      </c>
      <c r="H32" s="546">
        <f>IF('Basdata &amp; Resultat'!J$4="n",3*('Inmatning och ver. kyla'!E32-'Inmatning och ver. kyla'!F32),'Inmatning och ver. kyla'!E32-'Inmatning och ver. kyla'!F32)</f>
        <v>0</v>
      </c>
      <c r="I32" s="512"/>
      <c r="J32" s="546">
        <f t="shared" si="8"/>
        <v>0</v>
      </c>
      <c r="K32" s="546">
        <f t="shared" si="9"/>
        <v>0</v>
      </c>
      <c r="L32" s="564"/>
      <c r="M32" s="527"/>
      <c r="N32" s="594"/>
      <c r="O32" s="589"/>
      <c r="P32" s="603" t="e">
        <f>C32/Startinstruktioner!$F$23</f>
        <v>#DIV/0!</v>
      </c>
      <c r="Q32" s="311" t="e">
        <f>D32/Startinstruktioner!$F$23</f>
        <v>#DIV/0!</v>
      </c>
      <c r="R32" s="311" t="e">
        <f>E32/Startinstruktioner!$F$23</f>
        <v>#DIV/0!</v>
      </c>
      <c r="S32" s="607" t="e">
        <f>F32/Startinstruktioner!$F$23</f>
        <v>#DIV/0!</v>
      </c>
      <c r="T32" s="603">
        <f>IFERROR(N32/'Basdata &amp; Resultat'!$F$23,0)</f>
        <v>0</v>
      </c>
      <c r="U32" s="311">
        <f>IFERROR(J32/'Basdata &amp; Resultat'!$F$23,0)</f>
        <v>0</v>
      </c>
      <c r="V32" s="311">
        <f>IFERROR(K32/'Basdata &amp; Resultat'!$F$23,0)</f>
        <v>0</v>
      </c>
      <c r="W32" s="568"/>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row>
    <row r="33" spans="1:68" ht="15" x14ac:dyDescent="0.4">
      <c r="A33" s="143"/>
      <c r="B33" s="154" t="s">
        <v>278</v>
      </c>
      <c r="C33" s="333"/>
      <c r="D33" s="333"/>
      <c r="E33" s="497">
        <f>'Inmatning och ver. el'!E35</f>
        <v>0</v>
      </c>
      <c r="F33" s="333"/>
      <c r="G33" s="546">
        <f t="shared" si="7"/>
        <v>0</v>
      </c>
      <c r="H33" s="546">
        <f>IF('Basdata &amp; Resultat'!J$4="n",3*('Inmatning och ver. kyla'!E33-'Inmatning och ver. kyla'!F33),'Inmatning och ver. kyla'!E33-'Inmatning och ver. kyla'!F33)</f>
        <v>0</v>
      </c>
      <c r="I33" s="512"/>
      <c r="J33" s="546">
        <f t="shared" si="8"/>
        <v>0</v>
      </c>
      <c r="K33" s="546">
        <f t="shared" si="9"/>
        <v>0</v>
      </c>
      <c r="L33" s="564"/>
      <c r="M33" s="527"/>
      <c r="N33" s="594"/>
      <c r="O33" s="589"/>
      <c r="P33" s="603" t="e">
        <f>C33/Startinstruktioner!$F$23</f>
        <v>#DIV/0!</v>
      </c>
      <c r="Q33" s="311" t="e">
        <f>D33/Startinstruktioner!$F$23</f>
        <v>#DIV/0!</v>
      </c>
      <c r="R33" s="311" t="e">
        <f>E33/Startinstruktioner!$F$23</f>
        <v>#DIV/0!</v>
      </c>
      <c r="S33" s="607" t="e">
        <f>F33/Startinstruktioner!$F$23</f>
        <v>#DIV/0!</v>
      </c>
      <c r="T33" s="603">
        <f>IFERROR(N33/'Basdata &amp; Resultat'!$F$23,0)</f>
        <v>0</v>
      </c>
      <c r="U33" s="311">
        <f>IFERROR(J33/'Basdata &amp; Resultat'!$F$23,0)</f>
        <v>0</v>
      </c>
      <c r="V33" s="311">
        <f>IFERROR(K33/'Basdata &amp; Resultat'!$F$23,0)</f>
        <v>0</v>
      </c>
      <c r="W33" s="568"/>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row>
    <row r="34" spans="1:68" ht="15" x14ac:dyDescent="0.4">
      <c r="A34" s="143"/>
      <c r="B34" s="154" t="s">
        <v>279</v>
      </c>
      <c r="C34" s="333"/>
      <c r="D34" s="333"/>
      <c r="E34" s="497">
        <f>'Inmatning och ver. el'!E36</f>
        <v>0</v>
      </c>
      <c r="F34" s="333"/>
      <c r="G34" s="546">
        <f t="shared" si="7"/>
        <v>0</v>
      </c>
      <c r="H34" s="546">
        <f>IF('Basdata &amp; Resultat'!J$4="n",3*('Inmatning och ver. kyla'!E34-'Inmatning och ver. kyla'!F34),'Inmatning och ver. kyla'!E34-'Inmatning och ver. kyla'!F34)</f>
        <v>0</v>
      </c>
      <c r="I34" s="512"/>
      <c r="J34" s="546">
        <f t="shared" si="8"/>
        <v>0</v>
      </c>
      <c r="K34" s="546">
        <f t="shared" si="9"/>
        <v>0</v>
      </c>
      <c r="L34" s="564"/>
      <c r="M34" s="527"/>
      <c r="N34" s="594"/>
      <c r="O34" s="589"/>
      <c r="P34" s="603" t="e">
        <f>C34/Startinstruktioner!$F$23</f>
        <v>#DIV/0!</v>
      </c>
      <c r="Q34" s="311" t="e">
        <f>D34/Startinstruktioner!$F$23</f>
        <v>#DIV/0!</v>
      </c>
      <c r="R34" s="311" t="e">
        <f>E34/Startinstruktioner!$F$23</f>
        <v>#DIV/0!</v>
      </c>
      <c r="S34" s="607" t="e">
        <f>F34/Startinstruktioner!$F$23</f>
        <v>#DIV/0!</v>
      </c>
      <c r="T34" s="603">
        <f>IFERROR(N34/'Basdata &amp; Resultat'!$F$23,0)</f>
        <v>0</v>
      </c>
      <c r="U34" s="311">
        <f>IFERROR(J34/'Basdata &amp; Resultat'!$F$23,0)</f>
        <v>0</v>
      </c>
      <c r="V34" s="311">
        <f>IFERROR(K34/'Basdata &amp; Resultat'!$F$23,0)</f>
        <v>0</v>
      </c>
      <c r="W34" s="568"/>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row>
    <row r="35" spans="1:68" ht="15" x14ac:dyDescent="0.4">
      <c r="A35" s="143"/>
      <c r="B35" s="154" t="s">
        <v>280</v>
      </c>
      <c r="C35" s="333"/>
      <c r="D35" s="333"/>
      <c r="E35" s="497">
        <f>'Inmatning och ver. el'!E37</f>
        <v>0</v>
      </c>
      <c r="F35" s="333"/>
      <c r="G35" s="546">
        <f t="shared" si="7"/>
        <v>0</v>
      </c>
      <c r="H35" s="546">
        <f>IF('Basdata &amp; Resultat'!J$4="n",3*('Inmatning och ver. kyla'!E35-'Inmatning och ver. kyla'!F35),'Inmatning och ver. kyla'!E35-'Inmatning och ver. kyla'!F35)</f>
        <v>0</v>
      </c>
      <c r="I35" s="512"/>
      <c r="J35" s="546">
        <f t="shared" si="8"/>
        <v>0</v>
      </c>
      <c r="K35" s="546">
        <f t="shared" si="9"/>
        <v>0</v>
      </c>
      <c r="L35" s="564"/>
      <c r="M35" s="527"/>
      <c r="N35" s="594"/>
      <c r="O35" s="589"/>
      <c r="P35" s="603" t="e">
        <f>C35/Startinstruktioner!$F$23</f>
        <v>#DIV/0!</v>
      </c>
      <c r="Q35" s="311" t="e">
        <f>D35/Startinstruktioner!$F$23</f>
        <v>#DIV/0!</v>
      </c>
      <c r="R35" s="311" t="e">
        <f>E35/Startinstruktioner!$F$23</f>
        <v>#DIV/0!</v>
      </c>
      <c r="S35" s="607" t="e">
        <f>F35/Startinstruktioner!$F$23</f>
        <v>#DIV/0!</v>
      </c>
      <c r="T35" s="603">
        <f>IFERROR(N35/'Basdata &amp; Resultat'!$F$23,0)</f>
        <v>0</v>
      </c>
      <c r="U35" s="311">
        <f>IFERROR(J35/'Basdata &amp; Resultat'!$F$23,0)</f>
        <v>0</v>
      </c>
      <c r="V35" s="311">
        <f>IFERROR(K35/'Basdata &amp; Resultat'!$F$23,0)</f>
        <v>0</v>
      </c>
      <c r="W35" s="568"/>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row>
    <row r="36" spans="1:68" ht="15" x14ac:dyDescent="0.4">
      <c r="A36" s="143"/>
      <c r="B36" s="154" t="s">
        <v>281</v>
      </c>
      <c r="C36" s="529"/>
      <c r="D36" s="529"/>
      <c r="E36" s="497">
        <f>'Inmatning och ver. el'!E38</f>
        <v>0</v>
      </c>
      <c r="F36" s="529"/>
      <c r="G36" s="546">
        <f t="shared" si="7"/>
        <v>0</v>
      </c>
      <c r="H36" s="546">
        <f>IF('Basdata &amp; Resultat'!J$4="n",3*('Inmatning och ver. kyla'!E36-'Inmatning och ver. kyla'!F36),'Inmatning och ver. kyla'!E36-'Inmatning och ver. kyla'!F36)</f>
        <v>0</v>
      </c>
      <c r="I36" s="533"/>
      <c r="J36" s="546">
        <f t="shared" si="8"/>
        <v>0</v>
      </c>
      <c r="K36" s="546">
        <f t="shared" si="9"/>
        <v>0</v>
      </c>
      <c r="L36" s="574"/>
      <c r="M36" s="530"/>
      <c r="N36" s="598"/>
      <c r="O36" s="589"/>
      <c r="P36" s="613" t="e">
        <f>C36/Startinstruktioner!$F$23</f>
        <v>#DIV/0!</v>
      </c>
      <c r="Q36" s="554" t="e">
        <f>D36/Startinstruktioner!$F$23</f>
        <v>#DIV/0!</v>
      </c>
      <c r="R36" s="554" t="e">
        <f>E36/Startinstruktioner!$F$23</f>
        <v>#DIV/0!</v>
      </c>
      <c r="S36" s="614" t="e">
        <f>F36/Startinstruktioner!$F$23</f>
        <v>#DIV/0!</v>
      </c>
      <c r="T36" s="603">
        <f>IFERROR(N36/'Basdata &amp; Resultat'!$F$23,0)</f>
        <v>0</v>
      </c>
      <c r="U36" s="311">
        <f>IFERROR(J36/'Basdata &amp; Resultat'!$F$23,0)</f>
        <v>0</v>
      </c>
      <c r="V36" s="311">
        <f>IFERROR(K36/'Basdata &amp; Resultat'!$F$23,0)</f>
        <v>0</v>
      </c>
      <c r="W36" s="571"/>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row>
    <row r="37" spans="1:68" ht="15.5" thickBot="1" x14ac:dyDescent="0.45">
      <c r="A37" s="143"/>
      <c r="B37" s="499" t="s">
        <v>236</v>
      </c>
      <c r="C37" s="531"/>
      <c r="D37" s="531"/>
      <c r="E37" s="555">
        <f>'Inmatning och ver. el'!E39</f>
        <v>0</v>
      </c>
      <c r="F37" s="531"/>
      <c r="G37" s="556">
        <f t="shared" si="7"/>
        <v>0</v>
      </c>
      <c r="H37" s="556">
        <f>IF('Basdata &amp; Resultat'!J$4="n",3*('Inmatning och ver. kyla'!E37-'Inmatning och ver. kyla'!F37),'Inmatning och ver. kyla'!E37-'Inmatning och ver. kyla'!F37)</f>
        <v>0</v>
      </c>
      <c r="I37" s="534"/>
      <c r="J37" s="556">
        <f t="shared" si="8"/>
        <v>0</v>
      </c>
      <c r="K37" s="556">
        <f t="shared" si="9"/>
        <v>0</v>
      </c>
      <c r="L37" s="575"/>
      <c r="M37" s="531"/>
      <c r="N37" s="599"/>
      <c r="O37" s="589"/>
      <c r="P37" s="615"/>
      <c r="Q37" s="329"/>
      <c r="R37" s="329"/>
      <c r="S37" s="616"/>
      <c r="T37" s="606">
        <f>IFERROR(N37/'Basdata &amp; Resultat'!$F$23,0)</f>
        <v>0</v>
      </c>
      <c r="U37" s="557">
        <f>IFERROR(J37/'Basdata &amp; Resultat'!$F$23,0)</f>
        <v>0</v>
      </c>
      <c r="V37" s="557">
        <f>IFERROR(K37/'Basdata &amp; Resultat'!$F$23,0)</f>
        <v>0</v>
      </c>
      <c r="W37" s="572"/>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row>
    <row r="38" spans="1:68" ht="15.5" thickBot="1" x14ac:dyDescent="0.45">
      <c r="A38" s="143"/>
      <c r="B38" s="423" t="s">
        <v>47</v>
      </c>
      <c r="C38" s="558">
        <f>IF(C37&gt;0,C37,SUM(C25:C36))</f>
        <v>0</v>
      </c>
      <c r="D38" s="558">
        <f>IF(D37&gt;0,D37,SUM(D25:D36))</f>
        <v>0</v>
      </c>
      <c r="E38" s="494">
        <f>'Inmatning och ver. el'!E40</f>
        <v>0</v>
      </c>
      <c r="F38" s="558">
        <f>IF(F37&gt;0,F37,SUM(F25:F36))</f>
        <v>0</v>
      </c>
      <c r="G38" s="553">
        <f t="shared" si="7"/>
        <v>0</v>
      </c>
      <c r="H38" s="553">
        <f>IF('Basdata &amp; Resultat'!J$4="n",3*('Inmatning och ver. kyla'!E38-'Inmatning och ver. kyla'!F38),'Inmatning och ver. kyla'!E38-'Inmatning och ver. kyla'!F38)</f>
        <v>0</v>
      </c>
      <c r="I38" s="456" t="str">
        <f>IF(I37&gt;0,I37,"-        ")</f>
        <v xml:space="preserve">-        </v>
      </c>
      <c r="J38" s="553">
        <f>IF(J37&gt;0,J37,SUM(J25:J36))</f>
        <v>0</v>
      </c>
      <c r="K38" s="553">
        <f>IF(K37&gt;0,K37,SUM(K25:K36))</f>
        <v>0</v>
      </c>
      <c r="L38" s="559">
        <f>IF(L37&gt;0,L37,SUM(L25:L36))</f>
        <v>0</v>
      </c>
      <c r="M38" s="559">
        <f t="shared" ref="M38:N38" si="10">IF(M37&gt;0,M37,SUM(M25:M36))</f>
        <v>0</v>
      </c>
      <c r="N38" s="600">
        <f t="shared" si="10"/>
        <v>0</v>
      </c>
      <c r="O38" s="589"/>
      <c r="P38" s="617" t="e">
        <f>C38/Startinstruktioner!$F$23</f>
        <v>#DIV/0!</v>
      </c>
      <c r="Q38" s="331" t="e">
        <f>D38/Startinstruktioner!$F$23</f>
        <v>#DIV/0!</v>
      </c>
      <c r="R38" s="331" t="e">
        <f>E38/Startinstruktioner!$F$23</f>
        <v>#DIV/0!</v>
      </c>
      <c r="S38" s="618" t="e">
        <f>F38/Startinstruktioner!$F$23</f>
        <v>#DIV/0!</v>
      </c>
      <c r="T38" s="605">
        <f>IFERROR(IF(T37&gt;0,T37,SUM(T25:T36)),0)</f>
        <v>0</v>
      </c>
      <c r="U38" s="337">
        <f>IFERROR(IF(U37&gt;0,U37,SUM(U25:U36)),0)</f>
        <v>0</v>
      </c>
      <c r="V38" s="560">
        <f>IFERROR(IF(V37&gt;0,V37,SUM(V25:V36)),0)</f>
        <v>0</v>
      </c>
      <c r="W38" s="57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row>
    <row r="39" spans="1:68" ht="15" x14ac:dyDescent="0.4">
      <c r="A39" s="143"/>
      <c r="B39" s="154" t="s">
        <v>270</v>
      </c>
      <c r="C39" s="527"/>
      <c r="D39" s="527"/>
      <c r="E39" s="497">
        <f>'Inmatning och ver. el'!E41</f>
        <v>0</v>
      </c>
      <c r="F39" s="527"/>
      <c r="G39" s="546">
        <f>C39-D39</f>
        <v>0</v>
      </c>
      <c r="H39" s="546">
        <f>IF('Basdata &amp; Resultat'!J$4="n",3*('Inmatning och ver. kyla'!E39-'Inmatning och ver. kyla'!F39),'Inmatning och ver. kyla'!E39-'Inmatning och ver. kyla'!F39)</f>
        <v>0</v>
      </c>
      <c r="I39" s="511"/>
      <c r="J39" s="546">
        <f>IF(I39&gt;0,G39/I39,0)</f>
        <v>0</v>
      </c>
      <c r="K39" s="546">
        <f>IF(I39&gt;0,H39/I39,0)</f>
        <v>0</v>
      </c>
      <c r="L39" s="564"/>
      <c r="M39" s="527"/>
      <c r="N39" s="594"/>
      <c r="O39" s="589"/>
      <c r="P39" s="603" t="e">
        <f>C39/Startinstruktioner!$F$23</f>
        <v>#DIV/0!</v>
      </c>
      <c r="Q39" s="311" t="e">
        <f>D39/Startinstruktioner!$F$23</f>
        <v>#DIV/0!</v>
      </c>
      <c r="R39" s="311" t="e">
        <f>E39/Startinstruktioner!$F$23</f>
        <v>#DIV/0!</v>
      </c>
      <c r="S39" s="607" t="e">
        <f>F39/Startinstruktioner!$F$23</f>
        <v>#DIV/0!</v>
      </c>
      <c r="T39" s="603">
        <f>IFERROR(N39/'Basdata &amp; Resultat'!$F$23,0)</f>
        <v>0</v>
      </c>
      <c r="U39" s="311">
        <f>IFERROR(J39/'Basdata &amp; Resultat'!$F$23,0)</f>
        <v>0</v>
      </c>
      <c r="V39" s="311">
        <f>IFERROR(K39/'Basdata &amp; Resultat'!$F$23,0)</f>
        <v>0</v>
      </c>
      <c r="W39" s="568"/>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row>
    <row r="40" spans="1:68" ht="15" x14ac:dyDescent="0.4">
      <c r="A40" s="143"/>
      <c r="B40" s="154" t="s">
        <v>271</v>
      </c>
      <c r="C40" s="333"/>
      <c r="D40" s="333"/>
      <c r="E40" s="497">
        <f>'Inmatning och ver. el'!E42</f>
        <v>0</v>
      </c>
      <c r="F40" s="333"/>
      <c r="G40" s="546">
        <f t="shared" ref="G40:G51" si="11">C40-D40</f>
        <v>0</v>
      </c>
      <c r="H40" s="546">
        <f>IF('Basdata &amp; Resultat'!J$4="n",3*('Inmatning och ver. kyla'!E40-'Inmatning och ver. kyla'!F40),'Inmatning och ver. kyla'!E40-'Inmatning och ver. kyla'!F40)</f>
        <v>0</v>
      </c>
      <c r="I40" s="512"/>
      <c r="J40" s="546">
        <f t="shared" ref="J40:J51" si="12">IF(I40&gt;0,G40/I40,0)</f>
        <v>0</v>
      </c>
      <c r="K40" s="546">
        <f t="shared" ref="K40:K51" si="13">IF(I40&gt;0,H40/I40,0)</f>
        <v>0</v>
      </c>
      <c r="L40" s="564"/>
      <c r="M40" s="527"/>
      <c r="N40" s="594"/>
      <c r="O40" s="589"/>
      <c r="P40" s="603" t="e">
        <f>C40/Startinstruktioner!$F$23</f>
        <v>#DIV/0!</v>
      </c>
      <c r="Q40" s="311" t="e">
        <f>D40/Startinstruktioner!$F$23</f>
        <v>#DIV/0!</v>
      </c>
      <c r="R40" s="311" t="e">
        <f>E40/Startinstruktioner!$F$23</f>
        <v>#DIV/0!</v>
      </c>
      <c r="S40" s="607" t="e">
        <f>F40/Startinstruktioner!$F$23</f>
        <v>#DIV/0!</v>
      </c>
      <c r="T40" s="603">
        <f>IFERROR(N40/'Basdata &amp; Resultat'!$F$23,0)</f>
        <v>0</v>
      </c>
      <c r="U40" s="311">
        <f>IFERROR(J40/'Basdata &amp; Resultat'!$F$23,0)</f>
        <v>0</v>
      </c>
      <c r="V40" s="311">
        <f>IFERROR(K40/'Basdata &amp; Resultat'!$F$23,0)</f>
        <v>0</v>
      </c>
      <c r="W40" s="568"/>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row>
    <row r="41" spans="1:68" ht="15" x14ac:dyDescent="0.4">
      <c r="A41" s="143"/>
      <c r="B41" s="154" t="s">
        <v>272</v>
      </c>
      <c r="C41" s="333"/>
      <c r="D41" s="333"/>
      <c r="E41" s="497">
        <f>'Inmatning och ver. el'!E43</f>
        <v>0</v>
      </c>
      <c r="F41" s="333"/>
      <c r="G41" s="546">
        <f t="shared" si="11"/>
        <v>0</v>
      </c>
      <c r="H41" s="546">
        <f>IF('Basdata &amp; Resultat'!J$4="n",3*('Inmatning och ver. kyla'!E41-'Inmatning och ver. kyla'!F41),'Inmatning och ver. kyla'!E41-'Inmatning och ver. kyla'!F41)</f>
        <v>0</v>
      </c>
      <c r="I41" s="512"/>
      <c r="J41" s="546">
        <f t="shared" si="12"/>
        <v>0</v>
      </c>
      <c r="K41" s="546">
        <f t="shared" si="13"/>
        <v>0</v>
      </c>
      <c r="L41" s="564"/>
      <c r="M41" s="527"/>
      <c r="N41" s="594"/>
      <c r="O41" s="589"/>
      <c r="P41" s="603" t="e">
        <f>C41/Startinstruktioner!$F$23</f>
        <v>#DIV/0!</v>
      </c>
      <c r="Q41" s="311" t="e">
        <f>D41/Startinstruktioner!$F$23</f>
        <v>#DIV/0!</v>
      </c>
      <c r="R41" s="311" t="e">
        <f>E41/Startinstruktioner!$F$23</f>
        <v>#DIV/0!</v>
      </c>
      <c r="S41" s="607" t="e">
        <f>F41/Startinstruktioner!$F$23</f>
        <v>#DIV/0!</v>
      </c>
      <c r="T41" s="603">
        <f>IFERROR(N41/'Basdata &amp; Resultat'!$F$23,0)</f>
        <v>0</v>
      </c>
      <c r="U41" s="311">
        <f>IFERROR(J41/'Basdata &amp; Resultat'!$F$23,0)</f>
        <v>0</v>
      </c>
      <c r="V41" s="311">
        <f>IFERROR(K41/'Basdata &amp; Resultat'!$F$23,0)</f>
        <v>0</v>
      </c>
      <c r="W41" s="568"/>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row>
    <row r="42" spans="1:68" ht="15" x14ac:dyDescent="0.4">
      <c r="A42" s="143"/>
      <c r="B42" s="154" t="s">
        <v>273</v>
      </c>
      <c r="C42" s="333"/>
      <c r="D42" s="333"/>
      <c r="E42" s="497">
        <f>'Inmatning och ver. el'!E44</f>
        <v>0</v>
      </c>
      <c r="F42" s="333"/>
      <c r="G42" s="546">
        <f t="shared" si="11"/>
        <v>0</v>
      </c>
      <c r="H42" s="546">
        <f>IF('Basdata &amp; Resultat'!J$4="n",3*('Inmatning och ver. kyla'!E42-'Inmatning och ver. kyla'!F42),'Inmatning och ver. kyla'!E42-'Inmatning och ver. kyla'!F42)</f>
        <v>0</v>
      </c>
      <c r="I42" s="512"/>
      <c r="J42" s="546">
        <f t="shared" si="12"/>
        <v>0</v>
      </c>
      <c r="K42" s="546">
        <f t="shared" si="13"/>
        <v>0</v>
      </c>
      <c r="L42" s="564"/>
      <c r="M42" s="527"/>
      <c r="N42" s="594"/>
      <c r="O42" s="589"/>
      <c r="P42" s="603" t="e">
        <f>C42/Startinstruktioner!$F$23</f>
        <v>#DIV/0!</v>
      </c>
      <c r="Q42" s="311" t="e">
        <f>D42/Startinstruktioner!$F$23</f>
        <v>#DIV/0!</v>
      </c>
      <c r="R42" s="311" t="e">
        <f>E42/Startinstruktioner!$F$23</f>
        <v>#DIV/0!</v>
      </c>
      <c r="S42" s="607" t="e">
        <f>F42/Startinstruktioner!$F$23</f>
        <v>#DIV/0!</v>
      </c>
      <c r="T42" s="603">
        <f>IFERROR(N42/'Basdata &amp; Resultat'!$F$23,0)</f>
        <v>0</v>
      </c>
      <c r="U42" s="311">
        <f>IFERROR(J42/'Basdata &amp; Resultat'!$F$23,0)</f>
        <v>0</v>
      </c>
      <c r="V42" s="311">
        <f>IFERROR(K42/'Basdata &amp; Resultat'!$F$23,0)</f>
        <v>0</v>
      </c>
      <c r="W42" s="568"/>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row>
    <row r="43" spans="1:68" ht="15" x14ac:dyDescent="0.4">
      <c r="A43" s="143"/>
      <c r="B43" s="154" t="s">
        <v>274</v>
      </c>
      <c r="C43" s="333"/>
      <c r="D43" s="333"/>
      <c r="E43" s="497">
        <f>'Inmatning och ver. el'!E45</f>
        <v>0</v>
      </c>
      <c r="F43" s="333"/>
      <c r="G43" s="546">
        <f t="shared" si="11"/>
        <v>0</v>
      </c>
      <c r="H43" s="546">
        <f>IF('Basdata &amp; Resultat'!J$4="n",3*('Inmatning och ver. kyla'!E43-'Inmatning och ver. kyla'!F43),'Inmatning och ver. kyla'!E43-'Inmatning och ver. kyla'!F43)</f>
        <v>0</v>
      </c>
      <c r="I43" s="512"/>
      <c r="J43" s="546">
        <f t="shared" si="12"/>
        <v>0</v>
      </c>
      <c r="K43" s="546">
        <f t="shared" si="13"/>
        <v>0</v>
      </c>
      <c r="L43" s="564"/>
      <c r="M43" s="527"/>
      <c r="N43" s="594"/>
      <c r="O43" s="589"/>
      <c r="P43" s="603" t="e">
        <f>C43/Startinstruktioner!$F$23</f>
        <v>#DIV/0!</v>
      </c>
      <c r="Q43" s="311" t="e">
        <f>D43/Startinstruktioner!$F$23</f>
        <v>#DIV/0!</v>
      </c>
      <c r="R43" s="311" t="e">
        <f>E43/Startinstruktioner!$F$23</f>
        <v>#DIV/0!</v>
      </c>
      <c r="S43" s="607" t="e">
        <f>F43/Startinstruktioner!$F$23</f>
        <v>#DIV/0!</v>
      </c>
      <c r="T43" s="603">
        <f>IFERROR(N43/'Basdata &amp; Resultat'!$F$23,0)</f>
        <v>0</v>
      </c>
      <c r="U43" s="311">
        <f>IFERROR(J43/'Basdata &amp; Resultat'!$F$23,0)</f>
        <v>0</v>
      </c>
      <c r="V43" s="311">
        <f>IFERROR(K43/'Basdata &amp; Resultat'!$F$23,0)</f>
        <v>0</v>
      </c>
      <c r="W43" s="568"/>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row>
    <row r="44" spans="1:68" ht="15" x14ac:dyDescent="0.4">
      <c r="A44" s="143"/>
      <c r="B44" s="154" t="s">
        <v>275</v>
      </c>
      <c r="C44" s="333"/>
      <c r="D44" s="333"/>
      <c r="E44" s="497">
        <f>'Inmatning och ver. el'!E46</f>
        <v>0</v>
      </c>
      <c r="F44" s="333"/>
      <c r="G44" s="546">
        <f t="shared" si="11"/>
        <v>0</v>
      </c>
      <c r="H44" s="546">
        <f>IF('Basdata &amp; Resultat'!J$4="n",3*('Inmatning och ver. kyla'!E44-'Inmatning och ver. kyla'!F44),'Inmatning och ver. kyla'!E44-'Inmatning och ver. kyla'!F44)</f>
        <v>0</v>
      </c>
      <c r="I44" s="512"/>
      <c r="J44" s="546">
        <f t="shared" si="12"/>
        <v>0</v>
      </c>
      <c r="K44" s="546">
        <f t="shared" si="13"/>
        <v>0</v>
      </c>
      <c r="L44" s="564"/>
      <c r="M44" s="527"/>
      <c r="N44" s="594"/>
      <c r="O44" s="589"/>
      <c r="P44" s="603" t="e">
        <f>C44/Startinstruktioner!$F$23</f>
        <v>#DIV/0!</v>
      </c>
      <c r="Q44" s="311" t="e">
        <f>D44/Startinstruktioner!$F$23</f>
        <v>#DIV/0!</v>
      </c>
      <c r="R44" s="311" t="e">
        <f>E44/Startinstruktioner!$F$23</f>
        <v>#DIV/0!</v>
      </c>
      <c r="S44" s="607" t="e">
        <f>F44/Startinstruktioner!$F$23</f>
        <v>#DIV/0!</v>
      </c>
      <c r="T44" s="603">
        <f>IFERROR(N44/'Basdata &amp; Resultat'!$F$23,0)</f>
        <v>0</v>
      </c>
      <c r="U44" s="311">
        <f>IFERROR(J44/'Basdata &amp; Resultat'!$F$23,0)</f>
        <v>0</v>
      </c>
      <c r="V44" s="311">
        <f>IFERROR(K44/'Basdata &amp; Resultat'!$F$23,0)</f>
        <v>0</v>
      </c>
      <c r="W44" s="568"/>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row>
    <row r="45" spans="1:68" ht="15" x14ac:dyDescent="0.4">
      <c r="A45" s="143"/>
      <c r="B45" s="154" t="s">
        <v>276</v>
      </c>
      <c r="C45" s="333"/>
      <c r="D45" s="333"/>
      <c r="E45" s="497">
        <f>'Inmatning och ver. el'!E47</f>
        <v>0</v>
      </c>
      <c r="F45" s="333"/>
      <c r="G45" s="546">
        <f t="shared" si="11"/>
        <v>0</v>
      </c>
      <c r="H45" s="546">
        <f>IF('Basdata &amp; Resultat'!J$4="n",3*('Inmatning och ver. kyla'!E45-'Inmatning och ver. kyla'!F45),'Inmatning och ver. kyla'!E45-'Inmatning och ver. kyla'!F45)</f>
        <v>0</v>
      </c>
      <c r="I45" s="512"/>
      <c r="J45" s="546">
        <f t="shared" si="12"/>
        <v>0</v>
      </c>
      <c r="K45" s="546">
        <f t="shared" si="13"/>
        <v>0</v>
      </c>
      <c r="L45" s="564"/>
      <c r="M45" s="527"/>
      <c r="N45" s="594"/>
      <c r="O45" s="589"/>
      <c r="P45" s="603" t="e">
        <f>C45/Startinstruktioner!$F$23</f>
        <v>#DIV/0!</v>
      </c>
      <c r="Q45" s="311" t="e">
        <f>D45/Startinstruktioner!$F$23</f>
        <v>#DIV/0!</v>
      </c>
      <c r="R45" s="311" t="e">
        <f>E45/Startinstruktioner!$F$23</f>
        <v>#DIV/0!</v>
      </c>
      <c r="S45" s="607" t="e">
        <f>F45/Startinstruktioner!$F$23</f>
        <v>#DIV/0!</v>
      </c>
      <c r="T45" s="603">
        <f>IFERROR(N45/'Basdata &amp; Resultat'!$F$23,0)</f>
        <v>0</v>
      </c>
      <c r="U45" s="311">
        <f>IFERROR(J45/'Basdata &amp; Resultat'!$F$23,0)</f>
        <v>0</v>
      </c>
      <c r="V45" s="311">
        <f>IFERROR(K45/'Basdata &amp; Resultat'!$F$23,0)</f>
        <v>0</v>
      </c>
      <c r="W45" s="568"/>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row>
    <row r="46" spans="1:68" ht="15" x14ac:dyDescent="0.4">
      <c r="A46" s="143"/>
      <c r="B46" s="154" t="s">
        <v>277</v>
      </c>
      <c r="C46" s="333"/>
      <c r="D46" s="333"/>
      <c r="E46" s="497">
        <f>'Inmatning och ver. el'!E48</f>
        <v>0</v>
      </c>
      <c r="F46" s="333"/>
      <c r="G46" s="546">
        <f t="shared" si="11"/>
        <v>0</v>
      </c>
      <c r="H46" s="546">
        <f>IF('Basdata &amp; Resultat'!J$4="n",3*('Inmatning och ver. kyla'!E46-'Inmatning och ver. kyla'!F46),'Inmatning och ver. kyla'!E46-'Inmatning och ver. kyla'!F46)</f>
        <v>0</v>
      </c>
      <c r="I46" s="512"/>
      <c r="J46" s="546">
        <f t="shared" si="12"/>
        <v>0</v>
      </c>
      <c r="K46" s="546">
        <f t="shared" si="13"/>
        <v>0</v>
      </c>
      <c r="L46" s="564"/>
      <c r="M46" s="527"/>
      <c r="N46" s="594"/>
      <c r="O46" s="589"/>
      <c r="P46" s="603" t="e">
        <f>C46/Startinstruktioner!$F$23</f>
        <v>#DIV/0!</v>
      </c>
      <c r="Q46" s="311" t="e">
        <f>D46/Startinstruktioner!$F$23</f>
        <v>#DIV/0!</v>
      </c>
      <c r="R46" s="311" t="e">
        <f>E46/Startinstruktioner!$F$23</f>
        <v>#DIV/0!</v>
      </c>
      <c r="S46" s="607" t="e">
        <f>F46/Startinstruktioner!$F$23</f>
        <v>#DIV/0!</v>
      </c>
      <c r="T46" s="603">
        <f>IFERROR(N46/'Basdata &amp; Resultat'!$F$23,0)</f>
        <v>0</v>
      </c>
      <c r="U46" s="311">
        <f>IFERROR(J46/'Basdata &amp; Resultat'!$F$23,0)</f>
        <v>0</v>
      </c>
      <c r="V46" s="311">
        <f>IFERROR(K46/'Basdata &amp; Resultat'!$F$23,0)</f>
        <v>0</v>
      </c>
      <c r="W46" s="568"/>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row>
    <row r="47" spans="1:68" ht="15" x14ac:dyDescent="0.4">
      <c r="A47" s="143"/>
      <c r="B47" s="154" t="s">
        <v>278</v>
      </c>
      <c r="C47" s="333"/>
      <c r="D47" s="333"/>
      <c r="E47" s="497">
        <f>'Inmatning och ver. el'!E49</f>
        <v>0</v>
      </c>
      <c r="F47" s="333"/>
      <c r="G47" s="546">
        <f t="shared" si="11"/>
        <v>0</v>
      </c>
      <c r="H47" s="546">
        <f>IF('Basdata &amp; Resultat'!J$4="n",3*('Inmatning och ver. kyla'!E47-'Inmatning och ver. kyla'!F47),'Inmatning och ver. kyla'!E47-'Inmatning och ver. kyla'!F47)</f>
        <v>0</v>
      </c>
      <c r="I47" s="512"/>
      <c r="J47" s="546">
        <f t="shared" si="12"/>
        <v>0</v>
      </c>
      <c r="K47" s="546">
        <f t="shared" si="13"/>
        <v>0</v>
      </c>
      <c r="L47" s="564"/>
      <c r="M47" s="527"/>
      <c r="N47" s="594"/>
      <c r="O47" s="589"/>
      <c r="P47" s="603" t="e">
        <f>C47/Startinstruktioner!$F$23</f>
        <v>#DIV/0!</v>
      </c>
      <c r="Q47" s="311" t="e">
        <f>D47/Startinstruktioner!$F$23</f>
        <v>#DIV/0!</v>
      </c>
      <c r="R47" s="311" t="e">
        <f>E47/Startinstruktioner!$F$23</f>
        <v>#DIV/0!</v>
      </c>
      <c r="S47" s="607" t="e">
        <f>F47/Startinstruktioner!$F$23</f>
        <v>#DIV/0!</v>
      </c>
      <c r="T47" s="603">
        <f>IFERROR(N47/'Basdata &amp; Resultat'!$F$23,0)</f>
        <v>0</v>
      </c>
      <c r="U47" s="311">
        <f>IFERROR(J47/'Basdata &amp; Resultat'!$F$23,0)</f>
        <v>0</v>
      </c>
      <c r="V47" s="311">
        <f>IFERROR(K47/'Basdata &amp; Resultat'!$F$23,0)</f>
        <v>0</v>
      </c>
      <c r="W47" s="568"/>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row>
    <row r="48" spans="1:68" ht="15" x14ac:dyDescent="0.4">
      <c r="A48" s="143"/>
      <c r="B48" s="154" t="s">
        <v>279</v>
      </c>
      <c r="C48" s="333"/>
      <c r="D48" s="333"/>
      <c r="E48" s="497">
        <f>'Inmatning och ver. el'!E50</f>
        <v>0</v>
      </c>
      <c r="F48" s="333"/>
      <c r="G48" s="546">
        <f t="shared" si="11"/>
        <v>0</v>
      </c>
      <c r="H48" s="546">
        <f>IF('Basdata &amp; Resultat'!J$4="n",3*('Inmatning och ver. kyla'!E48-'Inmatning och ver. kyla'!F48),'Inmatning och ver. kyla'!E48-'Inmatning och ver. kyla'!F48)</f>
        <v>0</v>
      </c>
      <c r="I48" s="512"/>
      <c r="J48" s="546">
        <f t="shared" si="12"/>
        <v>0</v>
      </c>
      <c r="K48" s="546">
        <f t="shared" si="13"/>
        <v>0</v>
      </c>
      <c r="L48" s="564"/>
      <c r="M48" s="527"/>
      <c r="N48" s="594"/>
      <c r="O48" s="589"/>
      <c r="P48" s="603" t="e">
        <f>C48/Startinstruktioner!$F$23</f>
        <v>#DIV/0!</v>
      </c>
      <c r="Q48" s="311" t="e">
        <f>D48/Startinstruktioner!$F$23</f>
        <v>#DIV/0!</v>
      </c>
      <c r="R48" s="311" t="e">
        <f>E48/Startinstruktioner!$F$23</f>
        <v>#DIV/0!</v>
      </c>
      <c r="S48" s="607" t="e">
        <f>F48/Startinstruktioner!$F$23</f>
        <v>#DIV/0!</v>
      </c>
      <c r="T48" s="603">
        <f>IFERROR(N48/'Basdata &amp; Resultat'!$F$23,0)</f>
        <v>0</v>
      </c>
      <c r="U48" s="311">
        <f>IFERROR(J48/'Basdata &amp; Resultat'!$F$23,0)</f>
        <v>0</v>
      </c>
      <c r="V48" s="311">
        <f>IFERROR(K48/'Basdata &amp; Resultat'!$F$23,0)</f>
        <v>0</v>
      </c>
      <c r="W48" s="568"/>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row>
    <row r="49" spans="1:68" ht="15" x14ac:dyDescent="0.4">
      <c r="A49" s="143"/>
      <c r="B49" s="154" t="s">
        <v>280</v>
      </c>
      <c r="C49" s="333"/>
      <c r="D49" s="333"/>
      <c r="E49" s="497">
        <f>'Inmatning och ver. el'!E51</f>
        <v>0</v>
      </c>
      <c r="F49" s="333"/>
      <c r="G49" s="546">
        <f t="shared" si="11"/>
        <v>0</v>
      </c>
      <c r="H49" s="546">
        <f>IF('Basdata &amp; Resultat'!J$4="n",3*('Inmatning och ver. kyla'!E49-'Inmatning och ver. kyla'!F49),'Inmatning och ver. kyla'!E49-'Inmatning och ver. kyla'!F49)</f>
        <v>0</v>
      </c>
      <c r="I49" s="512"/>
      <c r="J49" s="546">
        <f t="shared" si="12"/>
        <v>0</v>
      </c>
      <c r="K49" s="546">
        <f t="shared" si="13"/>
        <v>0</v>
      </c>
      <c r="L49" s="564"/>
      <c r="M49" s="527"/>
      <c r="N49" s="594"/>
      <c r="O49" s="589"/>
      <c r="P49" s="603" t="e">
        <f>C49/Startinstruktioner!$F$23</f>
        <v>#DIV/0!</v>
      </c>
      <c r="Q49" s="311" t="e">
        <f>D49/Startinstruktioner!$F$23</f>
        <v>#DIV/0!</v>
      </c>
      <c r="R49" s="311" t="e">
        <f>E49/Startinstruktioner!$F$23</f>
        <v>#DIV/0!</v>
      </c>
      <c r="S49" s="607" t="e">
        <f>F49/Startinstruktioner!$F$23</f>
        <v>#DIV/0!</v>
      </c>
      <c r="T49" s="603">
        <f>IFERROR(N49/'Basdata &amp; Resultat'!$F$23,0)</f>
        <v>0</v>
      </c>
      <c r="U49" s="311">
        <f>IFERROR(J49/'Basdata &amp; Resultat'!$F$23,0)</f>
        <v>0</v>
      </c>
      <c r="V49" s="311">
        <f>IFERROR(K49/'Basdata &amp; Resultat'!$F$23,0)</f>
        <v>0</v>
      </c>
      <c r="W49" s="568"/>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row>
    <row r="50" spans="1:68" ht="15" x14ac:dyDescent="0.4">
      <c r="A50" s="143"/>
      <c r="B50" s="154" t="s">
        <v>281</v>
      </c>
      <c r="C50" s="529"/>
      <c r="D50" s="529"/>
      <c r="E50" s="497">
        <f>'Inmatning och ver. el'!E52</f>
        <v>0</v>
      </c>
      <c r="F50" s="529"/>
      <c r="G50" s="546">
        <f t="shared" si="11"/>
        <v>0</v>
      </c>
      <c r="H50" s="546">
        <f>IF('Basdata &amp; Resultat'!J$4="n",3*('Inmatning och ver. kyla'!E50-'Inmatning och ver. kyla'!F50),'Inmatning och ver. kyla'!E50-'Inmatning och ver. kyla'!F50)</f>
        <v>0</v>
      </c>
      <c r="I50" s="533"/>
      <c r="J50" s="546">
        <f t="shared" si="12"/>
        <v>0</v>
      </c>
      <c r="K50" s="546">
        <f t="shared" si="13"/>
        <v>0</v>
      </c>
      <c r="L50" s="574"/>
      <c r="M50" s="530"/>
      <c r="N50" s="598"/>
      <c r="O50" s="589"/>
      <c r="P50" s="613" t="e">
        <f>C50/Startinstruktioner!$F$23</f>
        <v>#DIV/0!</v>
      </c>
      <c r="Q50" s="554" t="e">
        <f>D50/Startinstruktioner!$F$23</f>
        <v>#DIV/0!</v>
      </c>
      <c r="R50" s="554" t="e">
        <f>E50/Startinstruktioner!$F$23</f>
        <v>#DIV/0!</v>
      </c>
      <c r="S50" s="614" t="e">
        <f>F50/Startinstruktioner!$F$23</f>
        <v>#DIV/0!</v>
      </c>
      <c r="T50" s="603">
        <f>IFERROR(N50/'Basdata &amp; Resultat'!$F$23,0)</f>
        <v>0</v>
      </c>
      <c r="U50" s="311">
        <f>IFERROR(J50/'Basdata &amp; Resultat'!$F$23,0)</f>
        <v>0</v>
      </c>
      <c r="V50" s="311">
        <f>IFERROR(K50/'Basdata &amp; Resultat'!$F$23,0)</f>
        <v>0</v>
      </c>
      <c r="W50" s="571"/>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row>
    <row r="51" spans="1:68" ht="15.5" thickBot="1" x14ac:dyDescent="0.45">
      <c r="A51" s="143"/>
      <c r="B51" s="499" t="s">
        <v>236</v>
      </c>
      <c r="C51" s="531"/>
      <c r="D51" s="531"/>
      <c r="E51" s="555">
        <f>'Inmatning och ver. el'!E53</f>
        <v>0</v>
      </c>
      <c r="F51" s="531"/>
      <c r="G51" s="549">
        <f t="shared" si="11"/>
        <v>0</v>
      </c>
      <c r="H51" s="556">
        <f>IF('Basdata &amp; Resultat'!J$4="n",3*('Inmatning och ver. kyla'!E51-'Inmatning och ver. kyla'!F51),'Inmatning och ver. kyla'!E51-'Inmatning och ver. kyla'!F51)</f>
        <v>0</v>
      </c>
      <c r="I51" s="534"/>
      <c r="J51" s="556">
        <f t="shared" si="12"/>
        <v>0</v>
      </c>
      <c r="K51" s="556">
        <f t="shared" si="13"/>
        <v>0</v>
      </c>
      <c r="L51" s="575"/>
      <c r="M51" s="531"/>
      <c r="N51" s="599"/>
      <c r="O51" s="589"/>
      <c r="P51" s="615"/>
      <c r="Q51" s="329"/>
      <c r="R51" s="329"/>
      <c r="S51" s="616"/>
      <c r="T51" s="606">
        <f>IFERROR(N51/'Basdata &amp; Resultat'!$F$23,0)</f>
        <v>0</v>
      </c>
      <c r="U51" s="557">
        <f>IFERROR(J51/'Basdata &amp; Resultat'!$F$23,0)</f>
        <v>0</v>
      </c>
      <c r="V51" s="557">
        <f>IFERROR(K51/'Basdata &amp; Resultat'!$F$23,0)</f>
        <v>0</v>
      </c>
      <c r="W51" s="572"/>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row>
    <row r="52" spans="1:68" ht="15.5" thickBot="1" x14ac:dyDescent="0.45">
      <c r="A52" s="143"/>
      <c r="B52" s="423" t="s">
        <v>48</v>
      </c>
      <c r="C52" s="558">
        <f>IF(C51&gt;0,C51,SUM(C39:C50))</f>
        <v>0</v>
      </c>
      <c r="D52" s="558">
        <f>IF(D51&gt;0,D51,SUM(D39:D50))</f>
        <v>0</v>
      </c>
      <c r="E52" s="494">
        <f>'Inmatning och ver. el'!E54</f>
        <v>0</v>
      </c>
      <c r="F52" s="558">
        <f>IF(F51&gt;0,F51,SUM(F39:F50))</f>
        <v>0</v>
      </c>
      <c r="G52" s="553">
        <f>C52-D52</f>
        <v>0</v>
      </c>
      <c r="H52" s="553">
        <f>IF('Basdata &amp; Resultat'!J$4="n",3*('Inmatning och ver. kyla'!E52-'Inmatning och ver. kyla'!F52),'Inmatning och ver. kyla'!E52-'Inmatning och ver. kyla'!F52)</f>
        <v>0</v>
      </c>
      <c r="I52" s="456" t="str">
        <f>IF(I51&gt;0,I51,"-        ")</f>
        <v xml:space="preserve">-        </v>
      </c>
      <c r="J52" s="553">
        <f>IF(J51&gt;0,J51,SUM(J39:J50))</f>
        <v>0</v>
      </c>
      <c r="K52" s="553">
        <f>IF(K51&gt;0,K51,SUM(K39:K50))</f>
        <v>0</v>
      </c>
      <c r="L52" s="559">
        <f>IF(L51&gt;0,L51,SUM(L39:L50))</f>
        <v>0</v>
      </c>
      <c r="M52" s="559">
        <f t="shared" ref="M52:S52" si="14">IF(M51&gt;0,M51,SUM(M39:M50))</f>
        <v>0</v>
      </c>
      <c r="N52" s="600">
        <f t="shared" si="14"/>
        <v>0</v>
      </c>
      <c r="O52" s="591"/>
      <c r="P52" s="619" t="e">
        <f t="shared" si="14"/>
        <v>#DIV/0!</v>
      </c>
      <c r="Q52" s="559" t="e">
        <f t="shared" si="14"/>
        <v>#DIV/0!</v>
      </c>
      <c r="R52" s="559" t="e">
        <f t="shared" si="14"/>
        <v>#DIV/0!</v>
      </c>
      <c r="S52" s="600" t="e">
        <f t="shared" si="14"/>
        <v>#DIV/0!</v>
      </c>
      <c r="T52" s="605">
        <f>IFERROR(IF(T51&gt;0,T51,SUM(T39:T50)),0)</f>
        <v>0</v>
      </c>
      <c r="U52" s="337">
        <f>IFERROR(IF(U51&gt;0,U51,SUM(U39:U50)),0)</f>
        <v>0</v>
      </c>
      <c r="V52" s="560">
        <f>IFERROR(IF(V51&gt;0,V51,SUM(V39:V50)),0)</f>
        <v>0</v>
      </c>
      <c r="W52" s="57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row>
    <row r="53" spans="1:68" ht="10.5" customHeight="1" x14ac:dyDescent="0.35">
      <c r="A53" s="143"/>
      <c r="B53" s="143"/>
      <c r="C53" s="143"/>
      <c r="D53" s="143"/>
      <c r="E53" s="143"/>
      <c r="F53" s="143"/>
      <c r="G53" s="143"/>
      <c r="H53" s="143"/>
      <c r="I53" s="143"/>
      <c r="J53" s="143"/>
      <c r="K53" s="143"/>
      <c r="L53" s="143"/>
      <c r="M53" s="143"/>
      <c r="N53" s="143"/>
      <c r="O53" s="224"/>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row>
    <row r="54" spans="1:68" x14ac:dyDescent="0.35">
      <c r="A54" s="143"/>
      <c r="B54" s="143"/>
      <c r="C54" s="143"/>
      <c r="D54" s="143"/>
      <c r="E54" s="143"/>
      <c r="F54" s="143"/>
      <c r="G54" s="143"/>
      <c r="H54" s="143"/>
      <c r="I54" s="143"/>
      <c r="J54" s="143"/>
      <c r="K54" s="143"/>
      <c r="L54" s="143"/>
      <c r="M54" s="143"/>
      <c r="N54" s="143"/>
      <c r="O54" s="224"/>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row>
    <row r="55" spans="1:68" x14ac:dyDescent="0.35">
      <c r="A55" s="143"/>
      <c r="B55" s="143"/>
      <c r="C55" s="143"/>
      <c r="D55" s="143"/>
      <c r="E55" s="143"/>
      <c r="F55" s="143"/>
      <c r="G55" s="143"/>
      <c r="H55" s="143"/>
      <c r="I55" s="143"/>
      <c r="J55" s="143"/>
      <c r="K55" s="561"/>
      <c r="L55" s="561"/>
      <c r="M55" s="561"/>
      <c r="N55" s="143"/>
      <c r="O55" s="224"/>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row>
    <row r="56" spans="1:68" s="563" customFormat="1" x14ac:dyDescent="0.35">
      <c r="A56" s="562"/>
      <c r="B56" s="562"/>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c r="AN56" s="562"/>
      <c r="AO56" s="562"/>
      <c r="AP56" s="562"/>
      <c r="AQ56" s="562"/>
      <c r="AR56" s="562"/>
      <c r="AS56" s="562"/>
      <c r="AT56" s="562"/>
      <c r="AU56" s="562"/>
      <c r="AV56" s="562"/>
      <c r="AW56" s="562"/>
      <c r="AX56" s="562"/>
      <c r="AY56" s="562"/>
      <c r="AZ56" s="562"/>
      <c r="BA56" s="562"/>
      <c r="BB56" s="562"/>
      <c r="BC56" s="562"/>
      <c r="BD56" s="562"/>
      <c r="BE56" s="562"/>
      <c r="BF56" s="562"/>
      <c r="BG56" s="562"/>
      <c r="BH56" s="562"/>
      <c r="BI56" s="562"/>
      <c r="BJ56" s="562"/>
      <c r="BK56" s="562"/>
      <c r="BL56" s="562"/>
      <c r="BM56" s="562"/>
      <c r="BN56" s="562"/>
      <c r="BO56" s="562"/>
      <c r="BP56" s="562"/>
    </row>
    <row r="57" spans="1:68" x14ac:dyDescent="0.3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row>
    <row r="58" spans="1:68" x14ac:dyDescent="0.3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row>
    <row r="59" spans="1:68" x14ac:dyDescent="0.3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row>
    <row r="60" spans="1:68" x14ac:dyDescent="0.3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row>
    <row r="61" spans="1:68" x14ac:dyDescent="0.3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row>
    <row r="62" spans="1:68" x14ac:dyDescent="0.35">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row>
    <row r="63" spans="1:68" x14ac:dyDescent="0.35">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row>
    <row r="64" spans="1:68" x14ac:dyDescent="0.35">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row>
    <row r="65" spans="1:68" x14ac:dyDescent="0.35">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row>
    <row r="66" spans="1:68" x14ac:dyDescent="0.3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row>
    <row r="67" spans="1:68" x14ac:dyDescent="0.3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row>
    <row r="68" spans="1:68" x14ac:dyDescent="0.35">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row>
    <row r="69" spans="1:68" x14ac:dyDescent="0.3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row>
    <row r="70" spans="1:68" x14ac:dyDescent="0.3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row>
    <row r="71" spans="1:68" x14ac:dyDescent="0.3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row>
    <row r="72" spans="1:68" x14ac:dyDescent="0.3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row>
    <row r="73" spans="1:68" x14ac:dyDescent="0.35">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row>
    <row r="74" spans="1:68" x14ac:dyDescent="0.35">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row>
    <row r="75" spans="1:68" x14ac:dyDescent="0.35">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row>
    <row r="76" spans="1:68" x14ac:dyDescent="0.3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row>
    <row r="77" spans="1:68" x14ac:dyDescent="0.3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row>
    <row r="78" spans="1:68" x14ac:dyDescent="0.3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row>
    <row r="79" spans="1:68" x14ac:dyDescent="0.3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row>
    <row r="80" spans="1:68" x14ac:dyDescent="0.3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row>
    <row r="81" spans="1:68" x14ac:dyDescent="0.3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row>
    <row r="82" spans="1:68" x14ac:dyDescent="0.3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row>
    <row r="83" spans="1:68" x14ac:dyDescent="0.35">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row>
    <row r="84" spans="1:68" x14ac:dyDescent="0.35">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row>
    <row r="85" spans="1:68" x14ac:dyDescent="0.3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row>
    <row r="86" spans="1:68" x14ac:dyDescent="0.3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row>
    <row r="87" spans="1:68" x14ac:dyDescent="0.3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row>
    <row r="88" spans="1:68" x14ac:dyDescent="0.3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row>
    <row r="89" spans="1:68" x14ac:dyDescent="0.3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row>
    <row r="90" spans="1:68" x14ac:dyDescent="0.3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row>
    <row r="91" spans="1:68" x14ac:dyDescent="0.3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row>
    <row r="92" spans="1:68" x14ac:dyDescent="0.3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row>
    <row r="93" spans="1:68" x14ac:dyDescent="0.3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row>
    <row r="94" spans="1:68" x14ac:dyDescent="0.3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row>
    <row r="95" spans="1:68" x14ac:dyDescent="0.3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row>
    <row r="96" spans="1:68" x14ac:dyDescent="0.3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row>
    <row r="97" spans="1:68" x14ac:dyDescent="0.3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row>
    <row r="98" spans="1:68" x14ac:dyDescent="0.3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row>
    <row r="99" spans="1:68" x14ac:dyDescent="0.3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row>
    <row r="100" spans="1:68" x14ac:dyDescent="0.3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row>
    <row r="101" spans="1:68" x14ac:dyDescent="0.3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row>
    <row r="102" spans="1:68" x14ac:dyDescent="0.3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row>
    <row r="103" spans="1:68" x14ac:dyDescent="0.3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row>
    <row r="104" spans="1:68" x14ac:dyDescent="0.3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row>
    <row r="105" spans="1:68" x14ac:dyDescent="0.3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row>
    <row r="106" spans="1:68" x14ac:dyDescent="0.3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row>
    <row r="107" spans="1:68" x14ac:dyDescent="0.3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row>
    <row r="108" spans="1:68" x14ac:dyDescent="0.3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row>
    <row r="109" spans="1:68" x14ac:dyDescent="0.3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row>
    <row r="110" spans="1:68" x14ac:dyDescent="0.3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row>
    <row r="111" spans="1:68" x14ac:dyDescent="0.3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row>
    <row r="112" spans="1:68" x14ac:dyDescent="0.3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row>
    <row r="113" spans="1:68" x14ac:dyDescent="0.3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row>
    <row r="114" spans="1:68" x14ac:dyDescent="0.3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row>
    <row r="115" spans="1:68" x14ac:dyDescent="0.3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row>
    <row r="116" spans="1:68" x14ac:dyDescent="0.3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row>
    <row r="117" spans="1:68" x14ac:dyDescent="0.3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row>
    <row r="118" spans="1:68" x14ac:dyDescent="0.3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43"/>
      <c r="BO118" s="143"/>
      <c r="BP118" s="143"/>
    </row>
    <row r="119" spans="1:68" x14ac:dyDescent="0.3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row>
    <row r="120" spans="1:68" x14ac:dyDescent="0.3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row>
    <row r="121" spans="1:68" x14ac:dyDescent="0.3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row>
    <row r="122" spans="1:68" x14ac:dyDescent="0.3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row>
    <row r="123" spans="1:68" x14ac:dyDescent="0.3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row>
    <row r="124" spans="1:68" x14ac:dyDescent="0.3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row>
    <row r="125" spans="1:68" x14ac:dyDescent="0.3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row>
    <row r="126" spans="1:68" x14ac:dyDescent="0.3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row>
    <row r="127" spans="1:68" x14ac:dyDescent="0.3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row>
    <row r="128" spans="1:68" x14ac:dyDescent="0.3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row>
    <row r="129" spans="1:68" x14ac:dyDescent="0.3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row>
    <row r="130" spans="1:68" x14ac:dyDescent="0.3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row>
    <row r="131" spans="1:68" x14ac:dyDescent="0.3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row>
    <row r="132" spans="1:68" x14ac:dyDescent="0.3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row>
    <row r="133" spans="1:68" x14ac:dyDescent="0.35">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3"/>
      <c r="BO133" s="143"/>
      <c r="BP133" s="143"/>
    </row>
    <row r="134" spans="1:68" x14ac:dyDescent="0.35">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row>
    <row r="135" spans="1:68" x14ac:dyDescent="0.35">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row>
    <row r="136" spans="1:68" x14ac:dyDescent="0.35">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row>
    <row r="137" spans="1:68" x14ac:dyDescent="0.35">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row>
    <row r="138" spans="1:68" x14ac:dyDescent="0.35">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c r="BM138" s="143"/>
      <c r="BN138" s="143"/>
      <c r="BO138" s="143"/>
      <c r="BP138" s="143"/>
    </row>
    <row r="139" spans="1:68" x14ac:dyDescent="0.35">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row>
    <row r="140" spans="1:68" x14ac:dyDescent="0.35">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3"/>
      <c r="BN140" s="143"/>
      <c r="BO140" s="143"/>
      <c r="BP140" s="143"/>
    </row>
    <row r="141" spans="1:68" x14ac:dyDescent="0.35">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43"/>
      <c r="BN141" s="143"/>
      <c r="BO141" s="143"/>
      <c r="BP141" s="143"/>
    </row>
    <row r="142" spans="1:68" x14ac:dyDescent="0.35">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row>
    <row r="143" spans="1:68" x14ac:dyDescent="0.35">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c r="BM143" s="143"/>
      <c r="BN143" s="143"/>
      <c r="BO143" s="143"/>
      <c r="BP143" s="143"/>
    </row>
    <row r="144" spans="1:68" x14ac:dyDescent="0.35">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row>
    <row r="145" spans="1:68" x14ac:dyDescent="0.35">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c r="BM145" s="143"/>
      <c r="BN145" s="143"/>
      <c r="BO145" s="143"/>
      <c r="BP145" s="143"/>
    </row>
    <row r="146" spans="1:68" x14ac:dyDescent="0.35">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c r="BM146" s="143"/>
      <c r="BN146" s="143"/>
      <c r="BO146" s="143"/>
      <c r="BP146" s="143"/>
    </row>
    <row r="147" spans="1:68" x14ac:dyDescent="0.35">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row>
    <row r="148" spans="1:68" x14ac:dyDescent="0.35">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row>
    <row r="149" spans="1:68" x14ac:dyDescent="0.35">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43"/>
      <c r="BO149" s="143"/>
      <c r="BP149" s="143"/>
    </row>
    <row r="150" spans="1:68" x14ac:dyDescent="0.35">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c r="BM150" s="143"/>
      <c r="BN150" s="143"/>
      <c r="BO150" s="143"/>
      <c r="BP150" s="143"/>
    </row>
    <row r="151" spans="1:68" x14ac:dyDescent="0.35">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row>
    <row r="152" spans="1:68" x14ac:dyDescent="0.35">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row>
    <row r="153" spans="1:68" x14ac:dyDescent="0.35">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c r="BM153" s="143"/>
      <c r="BN153" s="143"/>
      <c r="BO153" s="143"/>
      <c r="BP153" s="143"/>
    </row>
    <row r="154" spans="1:68" x14ac:dyDescent="0.35">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c r="BM154" s="143"/>
      <c r="BN154" s="143"/>
      <c r="BO154" s="143"/>
      <c r="BP154" s="143"/>
    </row>
    <row r="155" spans="1:68" x14ac:dyDescent="0.35">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row>
    <row r="156" spans="1:68" x14ac:dyDescent="0.35">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c r="BO156" s="143"/>
      <c r="BP156" s="143"/>
    </row>
    <row r="157" spans="1:68" x14ac:dyDescent="0.35">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row>
    <row r="158" spans="1:68" x14ac:dyDescent="0.35">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row>
    <row r="159" spans="1:68" x14ac:dyDescent="0.35">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c r="BM159" s="143"/>
      <c r="BN159" s="143"/>
      <c r="BO159" s="143"/>
      <c r="BP159" s="143"/>
    </row>
    <row r="160" spans="1:68" x14ac:dyDescent="0.35">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c r="BM160" s="143"/>
      <c r="BN160" s="143"/>
      <c r="BO160" s="143"/>
      <c r="BP160" s="143"/>
    </row>
    <row r="161" spans="1:68" x14ac:dyDescent="0.35">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row>
    <row r="162" spans="1:68" x14ac:dyDescent="0.35">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row>
    <row r="163" spans="1:68" x14ac:dyDescent="0.35">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row>
    <row r="164" spans="1:68" x14ac:dyDescent="0.35">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row>
    <row r="165" spans="1:68" x14ac:dyDescent="0.35">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row>
    <row r="166" spans="1:68" x14ac:dyDescent="0.35">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3"/>
      <c r="BN166" s="143"/>
      <c r="BO166" s="143"/>
      <c r="BP166" s="143"/>
    </row>
    <row r="167" spans="1:68" x14ac:dyDescent="0.35">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c r="BM167" s="143"/>
      <c r="BN167" s="143"/>
      <c r="BO167" s="143"/>
      <c r="BP167" s="143"/>
    </row>
    <row r="168" spans="1:68" x14ac:dyDescent="0.35">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row>
    <row r="169" spans="1:68" x14ac:dyDescent="0.35">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row>
    <row r="170" spans="1:68" x14ac:dyDescent="0.35">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c r="BM170" s="143"/>
      <c r="BN170" s="143"/>
      <c r="BO170" s="143"/>
      <c r="BP170" s="143"/>
    </row>
    <row r="171" spans="1:68" x14ac:dyDescent="0.35">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c r="BI171" s="143"/>
      <c r="BJ171" s="143"/>
      <c r="BK171" s="143"/>
      <c r="BL171" s="143"/>
      <c r="BM171" s="143"/>
      <c r="BN171" s="143"/>
      <c r="BO171" s="143"/>
      <c r="BP171" s="143"/>
    </row>
    <row r="172" spans="1:68" x14ac:dyDescent="0.35">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row>
    <row r="173" spans="1:68" x14ac:dyDescent="0.35">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row>
    <row r="174" spans="1:68" x14ac:dyDescent="0.35">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row>
    <row r="175" spans="1:68" x14ac:dyDescent="0.35">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c r="BM175" s="143"/>
      <c r="BN175" s="143"/>
      <c r="BO175" s="143"/>
      <c r="BP175" s="143"/>
    </row>
    <row r="176" spans="1:68" x14ac:dyDescent="0.35">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c r="BM176" s="143"/>
      <c r="BN176" s="143"/>
      <c r="BO176" s="143"/>
      <c r="BP176" s="143"/>
    </row>
    <row r="177" spans="1:68" x14ac:dyDescent="0.35">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c r="BM177" s="143"/>
      <c r="BN177" s="143"/>
      <c r="BO177" s="143"/>
      <c r="BP177" s="143"/>
    </row>
    <row r="178" spans="1:68" x14ac:dyDescent="0.35">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c r="BM178" s="143"/>
      <c r="BN178" s="143"/>
      <c r="BO178" s="143"/>
      <c r="BP178" s="143"/>
    </row>
    <row r="179" spans="1:68" x14ac:dyDescent="0.35">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c r="BM179" s="143"/>
      <c r="BN179" s="143"/>
      <c r="BO179" s="143"/>
      <c r="BP179" s="143"/>
    </row>
    <row r="180" spans="1:68" x14ac:dyDescent="0.35">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c r="BM180" s="143"/>
      <c r="BN180" s="143"/>
      <c r="BO180" s="143"/>
      <c r="BP180" s="143"/>
    </row>
    <row r="181" spans="1:68" x14ac:dyDescent="0.35">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row>
    <row r="182" spans="1:68" x14ac:dyDescent="0.35">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row>
    <row r="183" spans="1:68" x14ac:dyDescent="0.35">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row>
    <row r="184" spans="1:68" x14ac:dyDescent="0.35">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row>
    <row r="185" spans="1:68" x14ac:dyDescent="0.35">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c r="BM185" s="143"/>
      <c r="BN185" s="143"/>
      <c r="BO185" s="143"/>
      <c r="BP185" s="143"/>
    </row>
    <row r="186" spans="1:68" x14ac:dyDescent="0.35">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c r="BM186" s="143"/>
      <c r="BN186" s="143"/>
      <c r="BO186" s="143"/>
      <c r="BP186" s="143"/>
    </row>
    <row r="187" spans="1:68" x14ac:dyDescent="0.35">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c r="BM187" s="143"/>
      <c r="BN187" s="143"/>
      <c r="BO187" s="143"/>
      <c r="BP187" s="143"/>
    </row>
    <row r="188" spans="1:68" x14ac:dyDescent="0.35">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c r="BM188" s="143"/>
      <c r="BN188" s="143"/>
      <c r="BO188" s="143"/>
      <c r="BP188" s="143"/>
    </row>
    <row r="189" spans="1:68" x14ac:dyDescent="0.35">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c r="BI189" s="143"/>
      <c r="BJ189" s="143"/>
      <c r="BK189" s="143"/>
      <c r="BL189" s="143"/>
      <c r="BM189" s="143"/>
      <c r="BN189" s="143"/>
      <c r="BO189" s="143"/>
      <c r="BP189" s="143"/>
    </row>
    <row r="190" spans="1:68" x14ac:dyDescent="0.35">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c r="BM190" s="143"/>
      <c r="BN190" s="143"/>
      <c r="BO190" s="143"/>
      <c r="BP190" s="143"/>
    </row>
    <row r="191" spans="1:68" x14ac:dyDescent="0.35">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row>
    <row r="192" spans="1:68" x14ac:dyDescent="0.35">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row>
    <row r="193" spans="1:68" x14ac:dyDescent="0.35">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row>
    <row r="194" spans="1:68" x14ac:dyDescent="0.35">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43"/>
      <c r="BN194" s="143"/>
      <c r="BO194" s="143"/>
      <c r="BP194" s="143"/>
    </row>
    <row r="195" spans="1:68" x14ac:dyDescent="0.35">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row>
    <row r="196" spans="1:68" x14ac:dyDescent="0.35">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c r="BM196" s="143"/>
      <c r="BN196" s="143"/>
      <c r="BO196" s="143"/>
      <c r="BP196" s="143"/>
    </row>
    <row r="197" spans="1:68" x14ac:dyDescent="0.35">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c r="BM197" s="143"/>
      <c r="BN197" s="143"/>
      <c r="BO197" s="143"/>
      <c r="BP197" s="143"/>
    </row>
    <row r="198" spans="1:68" x14ac:dyDescent="0.35">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c r="BI198" s="143"/>
      <c r="BJ198" s="143"/>
      <c r="BK198" s="143"/>
      <c r="BL198" s="143"/>
      <c r="BM198" s="143"/>
      <c r="BN198" s="143"/>
      <c r="BO198" s="143"/>
      <c r="BP198" s="143"/>
    </row>
    <row r="199" spans="1:68" x14ac:dyDescent="0.35">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c r="BI199" s="143"/>
      <c r="BJ199" s="143"/>
      <c r="BK199" s="143"/>
      <c r="BL199" s="143"/>
      <c r="BM199" s="143"/>
      <c r="BN199" s="143"/>
      <c r="BO199" s="143"/>
      <c r="BP199" s="143"/>
    </row>
    <row r="200" spans="1:68" x14ac:dyDescent="0.35">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c r="BM200" s="143"/>
      <c r="BN200" s="143"/>
      <c r="BO200" s="143"/>
      <c r="BP200" s="143"/>
    </row>
    <row r="201" spans="1:68" x14ac:dyDescent="0.35">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row>
    <row r="202" spans="1:68" x14ac:dyDescent="0.35">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row>
    <row r="203" spans="1:68" x14ac:dyDescent="0.35">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c r="BM203" s="143"/>
      <c r="BN203" s="143"/>
      <c r="BO203" s="143"/>
      <c r="BP203" s="143"/>
    </row>
    <row r="204" spans="1:68" x14ac:dyDescent="0.35">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c r="BM204" s="143"/>
      <c r="BN204" s="143"/>
      <c r="BO204" s="143"/>
      <c r="BP204" s="143"/>
    </row>
    <row r="205" spans="1:68" x14ac:dyDescent="0.35">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c r="BM205" s="143"/>
      <c r="BN205" s="143"/>
      <c r="BO205" s="143"/>
      <c r="BP205" s="143"/>
    </row>
    <row r="206" spans="1:68" x14ac:dyDescent="0.35">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c r="BI206" s="143"/>
      <c r="BJ206" s="143"/>
      <c r="BK206" s="143"/>
      <c r="BL206" s="143"/>
      <c r="BM206" s="143"/>
      <c r="BN206" s="143"/>
      <c r="BO206" s="143"/>
      <c r="BP206" s="143"/>
    </row>
    <row r="207" spans="1:68" x14ac:dyDescent="0.35">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c r="BM207" s="143"/>
      <c r="BN207" s="143"/>
      <c r="BO207" s="143"/>
      <c r="BP207" s="143"/>
    </row>
    <row r="208" spans="1:68" x14ac:dyDescent="0.35">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c r="BM208" s="143"/>
      <c r="BN208" s="143"/>
      <c r="BO208" s="143"/>
      <c r="BP208" s="143"/>
    </row>
    <row r="209" spans="1:68" x14ac:dyDescent="0.35">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c r="BM209" s="143"/>
      <c r="BN209" s="143"/>
      <c r="BO209" s="143"/>
      <c r="BP209" s="143"/>
    </row>
    <row r="210" spans="1:68" x14ac:dyDescent="0.35">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c r="BI210" s="143"/>
      <c r="BJ210" s="143"/>
      <c r="BK210" s="143"/>
      <c r="BL210" s="143"/>
      <c r="BM210" s="143"/>
      <c r="BN210" s="143"/>
      <c r="BO210" s="143"/>
      <c r="BP210" s="143"/>
    </row>
    <row r="211" spans="1:68" x14ac:dyDescent="0.35">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c r="BM211" s="143"/>
      <c r="BN211" s="143"/>
      <c r="BO211" s="143"/>
      <c r="BP211" s="143"/>
    </row>
    <row r="212" spans="1:68" x14ac:dyDescent="0.35">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c r="BM212" s="143"/>
      <c r="BN212" s="143"/>
      <c r="BO212" s="143"/>
      <c r="BP212" s="143"/>
    </row>
    <row r="213" spans="1:68" x14ac:dyDescent="0.35">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c r="BM213" s="143"/>
      <c r="BN213" s="143"/>
      <c r="BO213" s="143"/>
      <c r="BP213" s="143"/>
    </row>
    <row r="214" spans="1:68" x14ac:dyDescent="0.35">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c r="BM214" s="143"/>
      <c r="BN214" s="143"/>
      <c r="BO214" s="143"/>
      <c r="BP214" s="143"/>
    </row>
    <row r="215" spans="1:68" x14ac:dyDescent="0.35">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c r="BM215" s="143"/>
      <c r="BN215" s="143"/>
      <c r="BO215" s="143"/>
      <c r="BP215" s="143"/>
    </row>
    <row r="216" spans="1:68" x14ac:dyDescent="0.35">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row>
    <row r="217" spans="1:68" x14ac:dyDescent="0.35">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c r="BM217" s="143"/>
      <c r="BN217" s="143"/>
      <c r="BO217" s="143"/>
      <c r="BP217" s="143"/>
    </row>
    <row r="218" spans="1:68" x14ac:dyDescent="0.35">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c r="BM218" s="143"/>
      <c r="BN218" s="143"/>
      <c r="BO218" s="143"/>
      <c r="BP218" s="143"/>
    </row>
    <row r="219" spans="1:68" x14ac:dyDescent="0.35">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row>
    <row r="220" spans="1:68" x14ac:dyDescent="0.35">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c r="BM220" s="143"/>
      <c r="BN220" s="143"/>
      <c r="BO220" s="143"/>
      <c r="BP220" s="143"/>
    </row>
    <row r="221" spans="1:68" x14ac:dyDescent="0.35">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c r="BM221" s="143"/>
      <c r="BN221" s="143"/>
      <c r="BO221" s="143"/>
      <c r="BP221" s="143"/>
    </row>
    <row r="222" spans="1:68" x14ac:dyDescent="0.35">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c r="BM222" s="143"/>
      <c r="BN222" s="143"/>
      <c r="BO222" s="143"/>
      <c r="BP222" s="143"/>
    </row>
    <row r="223" spans="1:68" x14ac:dyDescent="0.35">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c r="AN223" s="143"/>
      <c r="AO223" s="143"/>
      <c r="AP223" s="143"/>
      <c r="AQ223" s="143"/>
      <c r="AR223" s="143"/>
      <c r="AS223" s="143"/>
      <c r="AT223" s="143"/>
      <c r="AU223" s="143"/>
      <c r="AV223" s="143"/>
      <c r="AW223" s="143"/>
      <c r="AX223" s="143"/>
      <c r="AY223" s="143"/>
      <c r="AZ223" s="143"/>
      <c r="BA223" s="143"/>
      <c r="BB223" s="143"/>
      <c r="BC223" s="143"/>
      <c r="BD223" s="143"/>
      <c r="BE223" s="143"/>
      <c r="BF223" s="143"/>
      <c r="BG223" s="143"/>
      <c r="BH223" s="143"/>
      <c r="BI223" s="143"/>
      <c r="BJ223" s="143"/>
      <c r="BK223" s="143"/>
      <c r="BL223" s="143"/>
      <c r="BM223" s="143"/>
      <c r="BN223" s="143"/>
      <c r="BO223" s="143"/>
      <c r="BP223" s="143"/>
    </row>
    <row r="224" spans="1:68" x14ac:dyDescent="0.35">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c r="BM224" s="143"/>
      <c r="BN224" s="143"/>
      <c r="BO224" s="143"/>
      <c r="BP224" s="143"/>
    </row>
    <row r="225" spans="1:68" x14ac:dyDescent="0.35">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c r="BM225" s="143"/>
      <c r="BN225" s="143"/>
      <c r="BO225" s="143"/>
      <c r="BP225" s="143"/>
    </row>
    <row r="226" spans="1:68" x14ac:dyDescent="0.35">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row>
    <row r="227" spans="1:68" x14ac:dyDescent="0.35">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c r="BJ227" s="143"/>
      <c r="BK227" s="143"/>
      <c r="BL227" s="143"/>
      <c r="BM227" s="143"/>
      <c r="BN227" s="143"/>
      <c r="BO227" s="143"/>
      <c r="BP227" s="143"/>
    </row>
    <row r="228" spans="1:68" x14ac:dyDescent="0.35">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c r="BM228" s="143"/>
      <c r="BN228" s="143"/>
      <c r="BO228" s="143"/>
      <c r="BP228" s="143"/>
    </row>
    <row r="229" spans="1:68" x14ac:dyDescent="0.35">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c r="BI229" s="143"/>
      <c r="BJ229" s="143"/>
      <c r="BK229" s="143"/>
      <c r="BL229" s="143"/>
      <c r="BM229" s="143"/>
      <c r="BN229" s="143"/>
      <c r="BO229" s="143"/>
      <c r="BP229" s="143"/>
    </row>
    <row r="230" spans="1:68" x14ac:dyDescent="0.35">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c r="BM230" s="143"/>
      <c r="BN230" s="143"/>
      <c r="BO230" s="143"/>
      <c r="BP230" s="143"/>
    </row>
    <row r="231" spans="1:68" x14ac:dyDescent="0.35">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43"/>
      <c r="BF231" s="143"/>
      <c r="BG231" s="143"/>
      <c r="BH231" s="143"/>
      <c r="BI231" s="143"/>
      <c r="BJ231" s="143"/>
      <c r="BK231" s="143"/>
      <c r="BL231" s="143"/>
      <c r="BM231" s="143"/>
      <c r="BN231" s="143"/>
      <c r="BO231" s="143"/>
      <c r="BP231" s="143"/>
    </row>
    <row r="232" spans="1:68" x14ac:dyDescent="0.35">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c r="AL232" s="143"/>
      <c r="AM232" s="143"/>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row>
    <row r="233" spans="1:68" x14ac:dyDescent="0.35">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row>
    <row r="234" spans="1:68" x14ac:dyDescent="0.35">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c r="BM234" s="143"/>
      <c r="BN234" s="143"/>
      <c r="BO234" s="143"/>
      <c r="BP234" s="143"/>
    </row>
    <row r="235" spans="1:68" x14ac:dyDescent="0.35">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c r="BI235" s="143"/>
      <c r="BJ235" s="143"/>
      <c r="BK235" s="143"/>
      <c r="BL235" s="143"/>
      <c r="BM235" s="143"/>
      <c r="BN235" s="143"/>
      <c r="BO235" s="143"/>
      <c r="BP235" s="143"/>
    </row>
    <row r="236" spans="1:68" x14ac:dyDescent="0.35">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3"/>
      <c r="AY236" s="143"/>
      <c r="AZ236" s="143"/>
      <c r="BA236" s="143"/>
      <c r="BB236" s="143"/>
      <c r="BC236" s="143"/>
      <c r="BD236" s="143"/>
      <c r="BE236" s="143"/>
      <c r="BF236" s="143"/>
      <c r="BG236" s="143"/>
      <c r="BH236" s="143"/>
      <c r="BI236" s="143"/>
      <c r="BJ236" s="143"/>
      <c r="BK236" s="143"/>
      <c r="BL236" s="143"/>
      <c r="BM236" s="143"/>
      <c r="BN236" s="143"/>
      <c r="BO236" s="143"/>
      <c r="BP236" s="143"/>
    </row>
    <row r="237" spans="1:68" x14ac:dyDescent="0.35">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c r="BM237" s="143"/>
      <c r="BN237" s="143"/>
      <c r="BO237" s="143"/>
      <c r="BP237" s="143"/>
    </row>
    <row r="238" spans="1:68" x14ac:dyDescent="0.35">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row>
    <row r="239" spans="1:68" x14ac:dyDescent="0.35">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row>
    <row r="240" spans="1:68" x14ac:dyDescent="0.35">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row>
    <row r="241" spans="1:68" x14ac:dyDescent="0.35">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3"/>
      <c r="BI241" s="143"/>
      <c r="BJ241" s="143"/>
      <c r="BK241" s="143"/>
      <c r="BL241" s="143"/>
      <c r="BM241" s="143"/>
      <c r="BN241" s="143"/>
      <c r="BO241" s="143"/>
      <c r="BP241" s="143"/>
    </row>
    <row r="242" spans="1:68" x14ac:dyDescent="0.35">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3"/>
      <c r="AY242" s="143"/>
      <c r="AZ242" s="143"/>
      <c r="BA242" s="143"/>
      <c r="BB242" s="143"/>
      <c r="BC242" s="143"/>
      <c r="BD242" s="143"/>
      <c r="BE242" s="143"/>
      <c r="BF242" s="143"/>
      <c r="BG242" s="143"/>
      <c r="BH242" s="143"/>
      <c r="BI242" s="143"/>
      <c r="BJ242" s="143"/>
      <c r="BK242" s="143"/>
      <c r="BL242" s="143"/>
      <c r="BM242" s="143"/>
      <c r="BN242" s="143"/>
      <c r="BO242" s="143"/>
      <c r="BP242" s="143"/>
    </row>
    <row r="243" spans="1:68" x14ac:dyDescent="0.35">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row>
    <row r="244" spans="1:68" x14ac:dyDescent="0.35">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c r="BM244" s="143"/>
      <c r="BN244" s="143"/>
      <c r="BO244" s="143"/>
      <c r="BP244" s="143"/>
    </row>
    <row r="245" spans="1:68" x14ac:dyDescent="0.35">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c r="BM245" s="143"/>
      <c r="BN245" s="143"/>
      <c r="BO245" s="143"/>
      <c r="BP245" s="143"/>
    </row>
    <row r="246" spans="1:68" x14ac:dyDescent="0.35">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c r="BM246" s="143"/>
      <c r="BN246" s="143"/>
      <c r="BO246" s="143"/>
      <c r="BP246" s="143"/>
    </row>
    <row r="247" spans="1:68" x14ac:dyDescent="0.35">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row>
    <row r="248" spans="1:68" x14ac:dyDescent="0.35">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c r="BM248" s="143"/>
      <c r="BN248" s="143"/>
      <c r="BO248" s="143"/>
      <c r="BP248" s="143"/>
    </row>
    <row r="249" spans="1:68" x14ac:dyDescent="0.35">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c r="BI249" s="143"/>
      <c r="BJ249" s="143"/>
      <c r="BK249" s="143"/>
      <c r="BL249" s="143"/>
      <c r="BM249" s="143"/>
      <c r="BN249" s="143"/>
      <c r="BO249" s="143"/>
      <c r="BP249" s="143"/>
    </row>
    <row r="250" spans="1:68" x14ac:dyDescent="0.35">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3"/>
      <c r="AY250" s="143"/>
      <c r="AZ250" s="143"/>
      <c r="BA250" s="143"/>
      <c r="BB250" s="143"/>
      <c r="BC250" s="143"/>
      <c r="BD250" s="143"/>
      <c r="BE250" s="143"/>
      <c r="BF250" s="143"/>
      <c r="BG250" s="143"/>
      <c r="BH250" s="143"/>
      <c r="BI250" s="143"/>
      <c r="BJ250" s="143"/>
      <c r="BK250" s="143"/>
      <c r="BL250" s="143"/>
      <c r="BM250" s="143"/>
      <c r="BN250" s="143"/>
      <c r="BO250" s="143"/>
      <c r="BP250" s="143"/>
    </row>
    <row r="251" spans="1:68" x14ac:dyDescent="0.35">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c r="BM251" s="143"/>
      <c r="BN251" s="143"/>
      <c r="BO251" s="143"/>
      <c r="BP251" s="143"/>
    </row>
    <row r="252" spans="1:68" x14ac:dyDescent="0.35">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c r="BM252" s="143"/>
      <c r="BN252" s="143"/>
      <c r="BO252" s="143"/>
      <c r="BP252" s="143"/>
    </row>
    <row r="253" spans="1:68" x14ac:dyDescent="0.35">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row>
    <row r="254" spans="1:68" x14ac:dyDescent="0.35">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row>
    <row r="255" spans="1:68" x14ac:dyDescent="0.35">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c r="BM255" s="143"/>
      <c r="BN255" s="143"/>
      <c r="BO255" s="143"/>
      <c r="BP255" s="143"/>
    </row>
    <row r="256" spans="1:68" x14ac:dyDescent="0.35">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c r="BM256" s="143"/>
      <c r="BN256" s="143"/>
      <c r="BO256" s="143"/>
      <c r="BP256" s="143"/>
    </row>
    <row r="257" spans="1:68" x14ac:dyDescent="0.35">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row>
    <row r="258" spans="1:68" x14ac:dyDescent="0.35">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row>
    <row r="259" spans="1:68" x14ac:dyDescent="0.35">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c r="BM259" s="143"/>
      <c r="BN259" s="143"/>
      <c r="BO259" s="143"/>
      <c r="BP259" s="143"/>
    </row>
    <row r="260" spans="1:68" x14ac:dyDescent="0.35">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c r="AL260" s="143"/>
      <c r="AM260" s="143"/>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c r="BI260" s="143"/>
      <c r="BJ260" s="143"/>
      <c r="BK260" s="143"/>
      <c r="BL260" s="143"/>
      <c r="BM260" s="143"/>
      <c r="BN260" s="143"/>
      <c r="BO260" s="143"/>
      <c r="BP260" s="143"/>
    </row>
    <row r="261" spans="1:68" x14ac:dyDescent="0.35">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c r="BI261" s="143"/>
      <c r="BJ261" s="143"/>
      <c r="BK261" s="143"/>
      <c r="BL261" s="143"/>
      <c r="BM261" s="143"/>
      <c r="BN261" s="143"/>
      <c r="BO261" s="143"/>
      <c r="BP261" s="143"/>
    </row>
  </sheetData>
  <sheetProtection algorithmName="SHA-512" hashValue="9Hv4JgsPzZY3GyHqIVJbR+dZjlyQkkKL+eJO1fw9PfS4syhxcNssyIz6l3VJgOdTNYHRmpbvRcv7C8hKbxXbUQ==" saltValue="fNGgBP2U5iCHMW8KCIuwxQ==" spinCount="100000" sheet="1" objects="1" scenarios="1"/>
  <mergeCells count="4">
    <mergeCell ref="J4:K4"/>
    <mergeCell ref="J6:K6"/>
    <mergeCell ref="M2:V6"/>
    <mergeCell ref="D4:F4"/>
  </mergeCells>
  <phoneticPr fontId="59" type="noConversion"/>
  <pageMargins left="0.70866141732283472" right="0.40031250000000002" top="0.74803149606299213" bottom="0.74803149606299213" header="0.31496062992125984" footer="0.31496062992125984"/>
  <pageSetup paperSize="9" scale="6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BL290"/>
  <sheetViews>
    <sheetView zoomScale="80" zoomScaleNormal="80" zoomScalePageLayoutView="75" workbookViewId="0">
      <selection activeCell="I13" sqref="I13"/>
    </sheetView>
  </sheetViews>
  <sheetFormatPr defaultColWidth="8.7265625" defaultRowHeight="14.5" x14ac:dyDescent="0.35"/>
  <cols>
    <col min="1" max="1" width="1.54296875" style="144" customWidth="1"/>
    <col min="2" max="2" width="16.54296875" style="144" customWidth="1"/>
    <col min="3" max="5" width="13.26953125" style="144" customWidth="1"/>
    <col min="6" max="6" width="15.453125" style="144" customWidth="1"/>
    <col min="7" max="7" width="15.26953125" style="144" customWidth="1"/>
    <col min="8" max="8" width="13.1796875" style="144" customWidth="1"/>
    <col min="9" max="9" width="13.26953125" style="144" customWidth="1"/>
    <col min="10" max="10" width="13.1796875" style="144" customWidth="1"/>
    <col min="11" max="11" width="13.26953125" style="144" customWidth="1"/>
    <col min="12" max="12" width="14.26953125" style="144" customWidth="1"/>
    <col min="13" max="13" width="1.453125" style="144" customWidth="1"/>
    <col min="14" max="15" width="13.1796875" style="144" customWidth="1"/>
    <col min="16" max="16" width="13.26953125" style="144" customWidth="1"/>
    <col min="17" max="17" width="14.453125" style="144" customWidth="1"/>
    <col min="18" max="18" width="3" style="144" customWidth="1"/>
    <col min="19" max="19" width="20" style="144" customWidth="1"/>
    <col min="20" max="20" width="19" style="144" customWidth="1"/>
    <col min="21" max="16384" width="8.7265625" style="144"/>
  </cols>
  <sheetData>
    <row r="1" spans="1:64" s="143" customFormat="1" ht="8.15" customHeight="1" x14ac:dyDescent="0.35"/>
    <row r="2" spans="1:64" s="143" customFormat="1" ht="13.5" customHeight="1" x14ac:dyDescent="0.4">
      <c r="L2" s="147" t="s">
        <v>282</v>
      </c>
    </row>
    <row r="3" spans="1:64" ht="9" customHeight="1" x14ac:dyDescent="0.35">
      <c r="A3" s="143"/>
      <c r="B3" s="143"/>
      <c r="C3" s="143"/>
      <c r="D3" s="143"/>
      <c r="E3" s="143"/>
      <c r="F3" s="143"/>
      <c r="G3" s="143"/>
      <c r="H3" s="143"/>
      <c r="I3" s="143"/>
      <c r="J3" s="143"/>
      <c r="K3" s="143"/>
      <c r="L3" s="833"/>
      <c r="M3" s="834"/>
      <c r="N3" s="834"/>
      <c r="O3" s="834"/>
      <c r="P3" s="834"/>
      <c r="Q3" s="834"/>
      <c r="R3" s="835"/>
      <c r="S3" s="143"/>
      <c r="T3" s="143"/>
      <c r="U3" s="143"/>
      <c r="V3" s="143"/>
      <c r="W3" s="143"/>
      <c r="X3" s="143"/>
      <c r="Y3" s="143"/>
      <c r="Z3" s="143"/>
      <c r="AA3" s="143"/>
      <c r="AB3" s="143"/>
      <c r="AC3" s="143"/>
      <c r="AD3" s="143"/>
      <c r="AE3" s="143"/>
      <c r="AF3" s="143"/>
    </row>
    <row r="4" spans="1:64" ht="20" x14ac:dyDescent="0.4">
      <c r="A4" s="143"/>
      <c r="B4" s="143"/>
      <c r="C4" s="143"/>
      <c r="D4" s="203" t="s">
        <v>186</v>
      </c>
      <c r="E4" s="143"/>
      <c r="F4" s="143"/>
      <c r="G4" s="143"/>
      <c r="H4" s="143"/>
      <c r="I4" s="145"/>
      <c r="J4" s="143"/>
      <c r="K4" s="143"/>
      <c r="L4" s="836"/>
      <c r="M4" s="837"/>
      <c r="N4" s="837"/>
      <c r="O4" s="837"/>
      <c r="P4" s="837"/>
      <c r="Q4" s="837"/>
      <c r="R4" s="838"/>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row>
    <row r="5" spans="1:64" ht="15" x14ac:dyDescent="0.4">
      <c r="A5" s="147"/>
      <c r="B5" s="147"/>
      <c r="C5" s="147"/>
      <c r="D5" s="147"/>
      <c r="E5" s="147"/>
      <c r="F5" s="147"/>
      <c r="G5" s="147"/>
      <c r="H5" s="147"/>
      <c r="I5" s="147"/>
      <c r="J5" s="147"/>
      <c r="K5" s="147"/>
      <c r="L5" s="836"/>
      <c r="M5" s="837"/>
      <c r="N5" s="837"/>
      <c r="O5" s="837"/>
      <c r="P5" s="837"/>
      <c r="Q5" s="837"/>
      <c r="R5" s="838"/>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row>
    <row r="6" spans="1:64" ht="15.75" customHeight="1" x14ac:dyDescent="0.4">
      <c r="A6" s="147"/>
      <c r="B6" s="147"/>
      <c r="C6" s="143"/>
      <c r="D6" s="148" t="s">
        <v>43</v>
      </c>
      <c r="E6" s="800" t="str">
        <f>IF('Basdata &amp; Resultat'!C6,'Basdata &amp; Resultat'!C6,"")</f>
        <v/>
      </c>
      <c r="F6" s="871"/>
      <c r="G6" s="871"/>
      <c r="H6" s="871"/>
      <c r="I6" s="871"/>
      <c r="J6" s="872"/>
      <c r="K6" s="147"/>
      <c r="L6" s="836"/>
      <c r="M6" s="837"/>
      <c r="N6" s="837"/>
      <c r="O6" s="837"/>
      <c r="P6" s="837"/>
      <c r="Q6" s="837"/>
      <c r="R6" s="838"/>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row>
    <row r="7" spans="1:64" ht="3" customHeight="1" x14ac:dyDescent="0.4">
      <c r="A7" s="147"/>
      <c r="B7" s="147"/>
      <c r="C7" s="147"/>
      <c r="D7" s="147"/>
      <c r="E7" s="147"/>
      <c r="F7" s="147"/>
      <c r="G7" s="147"/>
      <c r="H7" s="147"/>
      <c r="I7" s="147"/>
      <c r="J7" s="147"/>
      <c r="K7" s="147"/>
      <c r="L7" s="839"/>
      <c r="M7" s="840"/>
      <c r="N7" s="840"/>
      <c r="O7" s="840"/>
      <c r="P7" s="840"/>
      <c r="Q7" s="840"/>
      <c r="R7" s="841"/>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row>
    <row r="8" spans="1:64" ht="15" x14ac:dyDescent="0.4">
      <c r="A8" s="147"/>
      <c r="B8" s="147"/>
      <c r="C8" s="143"/>
      <c r="D8" s="148" t="s">
        <v>284</v>
      </c>
      <c r="E8" s="620"/>
      <c r="F8" s="147"/>
      <c r="G8" s="224"/>
      <c r="H8" s="224"/>
      <c r="I8" s="20"/>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row>
    <row r="9" spans="1:64" ht="10.5" customHeight="1" thickBot="1" x14ac:dyDescent="0.45">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row>
    <row r="10" spans="1:64" ht="13.5" customHeight="1" thickBot="1" x14ac:dyDescent="0.45">
      <c r="A10" s="147"/>
      <c r="B10" s="539" t="s">
        <v>108</v>
      </c>
      <c r="C10" s="33"/>
      <c r="D10" s="33"/>
      <c r="E10" s="33"/>
      <c r="F10" s="33"/>
      <c r="G10" s="103"/>
      <c r="H10" s="103"/>
      <c r="I10" s="621"/>
      <c r="J10" s="621"/>
      <c r="K10" s="33"/>
      <c r="L10" s="592"/>
      <c r="M10" s="136"/>
      <c r="N10" s="622"/>
      <c r="O10" s="460"/>
      <c r="P10" s="540">
        <f>J10</f>
        <v>0</v>
      </c>
      <c r="Q10" s="541">
        <f>L10</f>
        <v>0</v>
      </c>
      <c r="R10" s="859"/>
      <c r="S10" s="860"/>
      <c r="T10" s="861"/>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32.25" customHeight="1" x14ac:dyDescent="0.4">
      <c r="A11" s="143"/>
      <c r="B11" s="623"/>
      <c r="C11" s="469" t="s">
        <v>52</v>
      </c>
      <c r="D11" s="469" t="s">
        <v>196</v>
      </c>
      <c r="E11" s="469" t="s">
        <v>197</v>
      </c>
      <c r="F11" s="247" t="s">
        <v>198</v>
      </c>
      <c r="G11" s="624" t="s">
        <v>234</v>
      </c>
      <c r="H11" s="469" t="s">
        <v>168</v>
      </c>
      <c r="I11" s="399" t="s">
        <v>301</v>
      </c>
      <c r="J11" s="400" t="s">
        <v>189</v>
      </c>
      <c r="K11" s="469" t="s">
        <v>246</v>
      </c>
      <c r="L11" s="625" t="s">
        <v>53</v>
      </c>
      <c r="M11" s="535"/>
      <c r="N11" s="626" t="str">
        <f>I11</f>
        <v xml:space="preserve">Uppmätt fastighetsel </v>
      </c>
      <c r="O11" s="399" t="str">
        <f>J11</f>
        <v>Beräknad fastighetsel</v>
      </c>
      <c r="P11" s="627" t="str">
        <f>K11</f>
        <v>Egen-producerad el</v>
      </c>
      <c r="Q11" s="471" t="str">
        <f>L11</f>
        <v>Verksamhetsel/Hushållsel</v>
      </c>
      <c r="R11" s="862" t="s">
        <v>2</v>
      </c>
      <c r="S11" s="863"/>
      <c r="T11" s="86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row>
    <row r="12" spans="1:64" ht="19" thickBot="1" x14ac:dyDescent="0.55000000000000004">
      <c r="A12" s="143"/>
      <c r="B12" s="628" t="s">
        <v>269</v>
      </c>
      <c r="C12" s="629" t="s">
        <v>50</v>
      </c>
      <c r="D12" s="629" t="s">
        <v>50</v>
      </c>
      <c r="E12" s="629" t="s">
        <v>50</v>
      </c>
      <c r="F12" s="629" t="s">
        <v>50</v>
      </c>
      <c r="G12" s="629" t="s">
        <v>50</v>
      </c>
      <c r="H12" s="630" t="s">
        <v>50</v>
      </c>
      <c r="I12" s="631" t="s">
        <v>50</v>
      </c>
      <c r="J12" s="630" t="s">
        <v>50</v>
      </c>
      <c r="K12" s="629" t="s">
        <v>50</v>
      </c>
      <c r="L12" s="632" t="s">
        <v>50</v>
      </c>
      <c r="M12" s="633"/>
      <c r="N12" s="162" t="s">
        <v>82</v>
      </c>
      <c r="O12" s="405" t="s">
        <v>82</v>
      </c>
      <c r="P12" s="405" t="s">
        <v>82</v>
      </c>
      <c r="Q12" s="161" t="s">
        <v>82</v>
      </c>
      <c r="R12" s="865"/>
      <c r="S12" s="866"/>
      <c r="T12" s="867"/>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row>
    <row r="13" spans="1:64" ht="15" x14ac:dyDescent="0.4">
      <c r="A13" s="143"/>
      <c r="B13" s="154" t="s">
        <v>270</v>
      </c>
      <c r="C13" s="527"/>
      <c r="D13" s="527"/>
      <c r="E13" s="527"/>
      <c r="F13" s="527"/>
      <c r="G13" s="527"/>
      <c r="H13" s="527"/>
      <c r="I13" s="497">
        <f>C13-D13-E13-F13-G13+H13</f>
        <v>0</v>
      </c>
      <c r="J13" s="527"/>
      <c r="K13" s="527"/>
      <c r="L13" s="594"/>
      <c r="M13" s="634"/>
      <c r="N13" s="603">
        <f>IFERROR(I13/'Basdata &amp; Resultat'!$F$23,0)</f>
        <v>0</v>
      </c>
      <c r="O13" s="311">
        <f>IFERROR(J13/'Basdata &amp; Resultat'!$F$23,0)</f>
        <v>0</v>
      </c>
      <c r="P13" s="311">
        <f>IFERROR(K13/'Basdata &amp; Resultat'!$F$23,0)</f>
        <v>0</v>
      </c>
      <c r="Q13" s="607">
        <f>IFERROR(L13/'Basdata &amp; Resultat'!$F$23,0)</f>
        <v>0</v>
      </c>
      <c r="R13" s="868"/>
      <c r="S13" s="869"/>
      <c r="T13" s="870"/>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row>
    <row r="14" spans="1:64" ht="15" x14ac:dyDescent="0.4">
      <c r="A14" s="143"/>
      <c r="B14" s="154" t="s">
        <v>271</v>
      </c>
      <c r="C14" s="333"/>
      <c r="D14" s="333"/>
      <c r="E14" s="333"/>
      <c r="F14" s="333"/>
      <c r="G14" s="527"/>
      <c r="H14" s="527"/>
      <c r="I14" s="497">
        <f t="shared" ref="I14:I54" si="0">C14-D14-E14-F14-G14+H14</f>
        <v>0</v>
      </c>
      <c r="J14" s="333"/>
      <c r="K14" s="333"/>
      <c r="L14" s="595"/>
      <c r="M14" s="634"/>
      <c r="N14" s="603">
        <f>IFERROR(I14/'Basdata &amp; Resultat'!$F$23,0)</f>
        <v>0</v>
      </c>
      <c r="O14" s="311">
        <f>IFERROR(J14/'Basdata &amp; Resultat'!$F$23,0)</f>
        <v>0</v>
      </c>
      <c r="P14" s="311">
        <f>IFERROR(K14/'Basdata &amp; Resultat'!$F$23,0)</f>
        <v>0</v>
      </c>
      <c r="Q14" s="607">
        <f>IFERROR(L14/'Basdata &amp; Resultat'!$F$23,0)</f>
        <v>0</v>
      </c>
      <c r="R14" s="845"/>
      <c r="S14" s="846"/>
      <c r="T14" s="847"/>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row>
    <row r="15" spans="1:64" ht="15" x14ac:dyDescent="0.4">
      <c r="A15" s="143"/>
      <c r="B15" s="154" t="s">
        <v>272</v>
      </c>
      <c r="C15" s="333"/>
      <c r="D15" s="333"/>
      <c r="E15" s="333"/>
      <c r="F15" s="333"/>
      <c r="G15" s="527"/>
      <c r="H15" s="527"/>
      <c r="I15" s="497">
        <f t="shared" si="0"/>
        <v>0</v>
      </c>
      <c r="J15" s="333"/>
      <c r="K15" s="333"/>
      <c r="L15" s="595"/>
      <c r="M15" s="634"/>
      <c r="N15" s="603">
        <f>IFERROR(I15/'Basdata &amp; Resultat'!$F$23,0)</f>
        <v>0</v>
      </c>
      <c r="O15" s="311">
        <f>IFERROR(J15/'Basdata &amp; Resultat'!$F$23,0)</f>
        <v>0</v>
      </c>
      <c r="P15" s="311">
        <f>IFERROR(K15/'Basdata &amp; Resultat'!$F$23,0)</f>
        <v>0</v>
      </c>
      <c r="Q15" s="607">
        <f>IFERROR(L15/'Basdata &amp; Resultat'!$F$23,0)</f>
        <v>0</v>
      </c>
      <c r="R15" s="845"/>
      <c r="S15" s="846"/>
      <c r="T15" s="847"/>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row>
    <row r="16" spans="1:64" ht="15" x14ac:dyDescent="0.4">
      <c r="A16" s="143"/>
      <c r="B16" s="154" t="s">
        <v>273</v>
      </c>
      <c r="C16" s="333"/>
      <c r="D16" s="333"/>
      <c r="E16" s="333"/>
      <c r="F16" s="333"/>
      <c r="G16" s="527"/>
      <c r="H16" s="527"/>
      <c r="I16" s="497">
        <f t="shared" si="0"/>
        <v>0</v>
      </c>
      <c r="J16" s="333"/>
      <c r="K16" s="333"/>
      <c r="L16" s="595"/>
      <c r="M16" s="634"/>
      <c r="N16" s="603">
        <f>IFERROR(I16/'Basdata &amp; Resultat'!$F$23,0)</f>
        <v>0</v>
      </c>
      <c r="O16" s="311">
        <f>IFERROR(J16/'Basdata &amp; Resultat'!$F$23,0)</f>
        <v>0</v>
      </c>
      <c r="P16" s="311">
        <f>IFERROR(K16/'Basdata &amp; Resultat'!$F$23,0)</f>
        <v>0</v>
      </c>
      <c r="Q16" s="607">
        <f>IFERROR(L16/'Basdata &amp; Resultat'!$F$23,0)</f>
        <v>0</v>
      </c>
      <c r="R16" s="845"/>
      <c r="S16" s="846"/>
      <c r="T16" s="847"/>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row>
    <row r="17" spans="1:64" ht="15" x14ac:dyDescent="0.4">
      <c r="A17" s="143"/>
      <c r="B17" s="154" t="s">
        <v>274</v>
      </c>
      <c r="C17" s="333"/>
      <c r="D17" s="333"/>
      <c r="E17" s="333"/>
      <c r="F17" s="333"/>
      <c r="G17" s="527"/>
      <c r="H17" s="527"/>
      <c r="I17" s="497">
        <f t="shared" si="0"/>
        <v>0</v>
      </c>
      <c r="J17" s="333"/>
      <c r="K17" s="333"/>
      <c r="L17" s="595"/>
      <c r="M17" s="634"/>
      <c r="N17" s="603">
        <f>IFERROR(I17/'Basdata &amp; Resultat'!$F$23,0)</f>
        <v>0</v>
      </c>
      <c r="O17" s="311">
        <f>IFERROR(J17/'Basdata &amp; Resultat'!$F$23,0)</f>
        <v>0</v>
      </c>
      <c r="P17" s="311">
        <f>IFERROR(K17/'Basdata &amp; Resultat'!$F$23,0)</f>
        <v>0</v>
      </c>
      <c r="Q17" s="607">
        <f>IFERROR(L17/'Basdata &amp; Resultat'!$F$23,0)</f>
        <v>0</v>
      </c>
      <c r="R17" s="845"/>
      <c r="S17" s="846"/>
      <c r="T17" s="847"/>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row>
    <row r="18" spans="1:64" ht="15" x14ac:dyDescent="0.4">
      <c r="A18" s="143"/>
      <c r="B18" s="154" t="s">
        <v>275</v>
      </c>
      <c r="C18" s="333"/>
      <c r="D18" s="333"/>
      <c r="E18" s="333"/>
      <c r="F18" s="333"/>
      <c r="G18" s="527"/>
      <c r="H18" s="527"/>
      <c r="I18" s="497">
        <f t="shared" si="0"/>
        <v>0</v>
      </c>
      <c r="J18" s="333"/>
      <c r="K18" s="333"/>
      <c r="L18" s="595"/>
      <c r="M18" s="634"/>
      <c r="N18" s="603">
        <f>IFERROR(I18/'Basdata &amp; Resultat'!$F$23,0)</f>
        <v>0</v>
      </c>
      <c r="O18" s="311">
        <f>IFERROR(J18/'Basdata &amp; Resultat'!$F$23,0)</f>
        <v>0</v>
      </c>
      <c r="P18" s="311">
        <f>IFERROR(K18/'Basdata &amp; Resultat'!$F$23,0)</f>
        <v>0</v>
      </c>
      <c r="Q18" s="607">
        <f>IFERROR(L18/'Basdata &amp; Resultat'!$F$23,0)</f>
        <v>0</v>
      </c>
      <c r="R18" s="845"/>
      <c r="S18" s="846"/>
      <c r="T18" s="847"/>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row>
    <row r="19" spans="1:64" ht="15" x14ac:dyDescent="0.4">
      <c r="A19" s="143"/>
      <c r="B19" s="154" t="s">
        <v>276</v>
      </c>
      <c r="C19" s="333"/>
      <c r="D19" s="333"/>
      <c r="E19" s="333"/>
      <c r="F19" s="333"/>
      <c r="G19" s="527"/>
      <c r="H19" s="527"/>
      <c r="I19" s="497">
        <f t="shared" si="0"/>
        <v>0</v>
      </c>
      <c r="J19" s="333"/>
      <c r="K19" s="333"/>
      <c r="L19" s="595"/>
      <c r="M19" s="634"/>
      <c r="N19" s="603">
        <f>IFERROR(I19/'Basdata &amp; Resultat'!$F$23,0)</f>
        <v>0</v>
      </c>
      <c r="O19" s="311">
        <f>IFERROR(J19/'Basdata &amp; Resultat'!$F$23,0)</f>
        <v>0</v>
      </c>
      <c r="P19" s="311">
        <f>IFERROR(K19/'Basdata &amp; Resultat'!$F$23,0)</f>
        <v>0</v>
      </c>
      <c r="Q19" s="607">
        <f>IFERROR(L19/'Basdata &amp; Resultat'!$F$23,0)</f>
        <v>0</v>
      </c>
      <c r="R19" s="845"/>
      <c r="S19" s="846"/>
      <c r="T19" s="847"/>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row>
    <row r="20" spans="1:64" ht="15" x14ac:dyDescent="0.4">
      <c r="A20" s="143"/>
      <c r="B20" s="154" t="s">
        <v>277</v>
      </c>
      <c r="C20" s="333"/>
      <c r="D20" s="333"/>
      <c r="E20" s="333"/>
      <c r="F20" s="333"/>
      <c r="G20" s="527"/>
      <c r="H20" s="527"/>
      <c r="I20" s="497">
        <f t="shared" si="0"/>
        <v>0</v>
      </c>
      <c r="J20" s="333"/>
      <c r="K20" s="333"/>
      <c r="L20" s="595"/>
      <c r="M20" s="634"/>
      <c r="N20" s="603">
        <f>IFERROR(I20/'Basdata &amp; Resultat'!$F$23,0)</f>
        <v>0</v>
      </c>
      <c r="O20" s="311">
        <f>IFERROR(J20/'Basdata &amp; Resultat'!$F$23,0)</f>
        <v>0</v>
      </c>
      <c r="P20" s="311">
        <f>IFERROR(K20/'Basdata &amp; Resultat'!$F$23,0)</f>
        <v>0</v>
      </c>
      <c r="Q20" s="607">
        <f>IFERROR(L20/'Basdata &amp; Resultat'!$F$23,0)</f>
        <v>0</v>
      </c>
      <c r="R20" s="845"/>
      <c r="S20" s="846"/>
      <c r="T20" s="847"/>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row>
    <row r="21" spans="1:64" ht="15" x14ac:dyDescent="0.4">
      <c r="A21" s="143"/>
      <c r="B21" s="154" t="s">
        <v>278</v>
      </c>
      <c r="C21" s="333"/>
      <c r="D21" s="333"/>
      <c r="E21" s="333"/>
      <c r="F21" s="333"/>
      <c r="G21" s="527"/>
      <c r="H21" s="527"/>
      <c r="I21" s="497">
        <f t="shared" si="0"/>
        <v>0</v>
      </c>
      <c r="J21" s="333"/>
      <c r="K21" s="333"/>
      <c r="L21" s="595"/>
      <c r="M21" s="634"/>
      <c r="N21" s="603">
        <f>IFERROR(I21/'Basdata &amp; Resultat'!$F$23,0)</f>
        <v>0</v>
      </c>
      <c r="O21" s="311">
        <f>IFERROR(J21/'Basdata &amp; Resultat'!$F$23,0)</f>
        <v>0</v>
      </c>
      <c r="P21" s="311">
        <f>IFERROR(K21/'Basdata &amp; Resultat'!$F$23,0)</f>
        <v>0</v>
      </c>
      <c r="Q21" s="607">
        <f>IFERROR(L21/'Basdata &amp; Resultat'!$F$23,0)</f>
        <v>0</v>
      </c>
      <c r="R21" s="845"/>
      <c r="S21" s="846"/>
      <c r="T21" s="847"/>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row>
    <row r="22" spans="1:64" ht="15" x14ac:dyDescent="0.4">
      <c r="A22" s="143"/>
      <c r="B22" s="154" t="s">
        <v>279</v>
      </c>
      <c r="C22" s="333"/>
      <c r="D22" s="333"/>
      <c r="E22" s="333"/>
      <c r="F22" s="333"/>
      <c r="G22" s="527"/>
      <c r="H22" s="527"/>
      <c r="I22" s="497">
        <f t="shared" si="0"/>
        <v>0</v>
      </c>
      <c r="J22" s="333"/>
      <c r="K22" s="333"/>
      <c r="L22" s="595"/>
      <c r="M22" s="634"/>
      <c r="N22" s="603">
        <f>IFERROR(I22/'Basdata &amp; Resultat'!$F$23,0)</f>
        <v>0</v>
      </c>
      <c r="O22" s="311">
        <f>IFERROR(J22/'Basdata &amp; Resultat'!$F$23,0)</f>
        <v>0</v>
      </c>
      <c r="P22" s="311">
        <f>IFERROR(K22/'Basdata &amp; Resultat'!$F$23,0)</f>
        <v>0</v>
      </c>
      <c r="Q22" s="607">
        <f>IFERROR(L22/'Basdata &amp; Resultat'!$F$23,0)</f>
        <v>0</v>
      </c>
      <c r="R22" s="845"/>
      <c r="S22" s="846"/>
      <c r="T22" s="847"/>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row>
    <row r="23" spans="1:64" ht="15" x14ac:dyDescent="0.4">
      <c r="A23" s="143"/>
      <c r="B23" s="154" t="s">
        <v>280</v>
      </c>
      <c r="C23" s="333"/>
      <c r="D23" s="333"/>
      <c r="E23" s="333"/>
      <c r="F23" s="333"/>
      <c r="G23" s="527"/>
      <c r="H23" s="527"/>
      <c r="I23" s="497">
        <f t="shared" si="0"/>
        <v>0</v>
      </c>
      <c r="J23" s="333"/>
      <c r="K23" s="333"/>
      <c r="L23" s="595"/>
      <c r="M23" s="634"/>
      <c r="N23" s="603">
        <f>IFERROR(I23/'Basdata &amp; Resultat'!$F$23,0)</f>
        <v>0</v>
      </c>
      <c r="O23" s="311">
        <f>IFERROR(J23/'Basdata &amp; Resultat'!$F$23,0)</f>
        <v>0</v>
      </c>
      <c r="P23" s="311">
        <f>IFERROR(K23/'Basdata &amp; Resultat'!$F$23,0)</f>
        <v>0</v>
      </c>
      <c r="Q23" s="607">
        <f>IFERROR(L23/'Basdata &amp; Resultat'!$F$23,0)</f>
        <v>0</v>
      </c>
      <c r="R23" s="845"/>
      <c r="S23" s="846"/>
      <c r="T23" s="847"/>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row>
    <row r="24" spans="1:64" ht="15" x14ac:dyDescent="0.4">
      <c r="A24" s="143"/>
      <c r="B24" s="154" t="s">
        <v>281</v>
      </c>
      <c r="C24" s="333"/>
      <c r="D24" s="333"/>
      <c r="E24" s="333"/>
      <c r="F24" s="333"/>
      <c r="G24" s="333"/>
      <c r="H24" s="333"/>
      <c r="I24" s="240">
        <f t="shared" si="0"/>
        <v>0</v>
      </c>
      <c r="J24" s="333"/>
      <c r="K24" s="333"/>
      <c r="L24" s="595"/>
      <c r="M24" s="634"/>
      <c r="N24" s="603">
        <f>IFERROR(I24/'Basdata &amp; Resultat'!$F$23,0)</f>
        <v>0</v>
      </c>
      <c r="O24" s="311">
        <f>IFERROR(J24/'Basdata &amp; Resultat'!$F$23,0)</f>
        <v>0</v>
      </c>
      <c r="P24" s="311">
        <f>IFERROR(K24/'Basdata &amp; Resultat'!$F$23,0)</f>
        <v>0</v>
      </c>
      <c r="Q24" s="607">
        <f>IFERROR(L24/'Basdata &amp; Resultat'!$F$23,0)</f>
        <v>0</v>
      </c>
      <c r="R24" s="856"/>
      <c r="S24" s="857"/>
      <c r="T24" s="858"/>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row>
    <row r="25" spans="1:64" ht="15.5" thickBot="1" x14ac:dyDescent="0.45">
      <c r="A25" s="143"/>
      <c r="B25" s="547" t="s">
        <v>236</v>
      </c>
      <c r="C25" s="530"/>
      <c r="D25" s="530"/>
      <c r="E25" s="530"/>
      <c r="F25" s="530"/>
      <c r="G25" s="530"/>
      <c r="H25" s="530"/>
      <c r="I25" s="490">
        <f t="shared" si="0"/>
        <v>0</v>
      </c>
      <c r="J25" s="530"/>
      <c r="K25" s="530"/>
      <c r="L25" s="598"/>
      <c r="M25" s="634"/>
      <c r="N25" s="604">
        <f>IFERROR(I25/'Basdata &amp; Resultat'!$F$23,0)</f>
        <v>0</v>
      </c>
      <c r="O25" s="551">
        <f>IFERROR(J25/'Basdata &amp; Resultat'!$F$23,0)</f>
        <v>0</v>
      </c>
      <c r="P25" s="551">
        <f>IFERROR(K25/'Basdata &amp; Resultat'!$F$23,0)</f>
        <v>0</v>
      </c>
      <c r="Q25" s="635">
        <f>IFERROR(L25/'Basdata &amp; Resultat'!$F$23,0)</f>
        <v>0</v>
      </c>
      <c r="R25" s="851"/>
      <c r="S25" s="852"/>
      <c r="T25" s="85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row>
    <row r="26" spans="1:64" ht="15.5" thickBot="1" x14ac:dyDescent="0.45">
      <c r="A26" s="143"/>
      <c r="B26" s="423" t="s">
        <v>46</v>
      </c>
      <c r="C26" s="494">
        <f>IF(C25&gt;0,C25,SUM(C13:C24))</f>
        <v>0</v>
      </c>
      <c r="D26" s="494">
        <f t="shared" ref="D26:H26" si="1">IF(D25&gt;0,D25,SUM(D13:D24))</f>
        <v>0</v>
      </c>
      <c r="E26" s="494">
        <f t="shared" si="1"/>
        <v>0</v>
      </c>
      <c r="F26" s="494">
        <f t="shared" si="1"/>
        <v>0</v>
      </c>
      <c r="G26" s="494">
        <f t="shared" si="1"/>
        <v>0</v>
      </c>
      <c r="H26" s="494">
        <f t="shared" si="1"/>
        <v>0</v>
      </c>
      <c r="I26" s="502">
        <f t="shared" si="0"/>
        <v>0</v>
      </c>
      <c r="J26" s="494">
        <f>IF(J25&gt;0,J25,SUM(J13:J24))</f>
        <v>0</v>
      </c>
      <c r="K26" s="494">
        <f t="shared" ref="K26:L26" si="2">IF(K25&gt;0,K25,SUM(K13:K24))</f>
        <v>0</v>
      </c>
      <c r="L26" s="636">
        <f t="shared" si="2"/>
        <v>0</v>
      </c>
      <c r="M26" s="634"/>
      <c r="N26" s="637">
        <f>IFERROR(I26/'Basdata &amp; Resultat'!$F$23,0)</f>
        <v>0</v>
      </c>
      <c r="O26" s="638">
        <f>IFERROR(J26/'Basdata &amp; Resultat'!$F$23,0)</f>
        <v>0</v>
      </c>
      <c r="P26" s="638">
        <f>IFERROR(K26/'Basdata &amp; Resultat'!$F$23,0)</f>
        <v>0</v>
      </c>
      <c r="Q26" s="639">
        <f>IFERROR(L26/'Basdata &amp; Resultat'!$F$23,0)</f>
        <v>0</v>
      </c>
      <c r="R26" s="848"/>
      <c r="S26" s="849"/>
      <c r="T26" s="850"/>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row>
    <row r="27" spans="1:64" ht="15" x14ac:dyDescent="0.4">
      <c r="A27" s="143"/>
      <c r="B27" s="154" t="s">
        <v>270</v>
      </c>
      <c r="C27" s="527"/>
      <c r="D27" s="527"/>
      <c r="E27" s="527"/>
      <c r="F27" s="527"/>
      <c r="G27" s="527"/>
      <c r="H27" s="527"/>
      <c r="I27" s="497">
        <f t="shared" si="0"/>
        <v>0</v>
      </c>
      <c r="J27" s="527"/>
      <c r="K27" s="527"/>
      <c r="L27" s="594"/>
      <c r="M27" s="634"/>
      <c r="N27" s="640">
        <f>IFERROR(I27/'Basdata &amp; Resultat'!$F$23,0)</f>
        <v>0</v>
      </c>
      <c r="O27" s="641">
        <f>IFERROR(J27/'Basdata &amp; Resultat'!$F$23,0)</f>
        <v>0</v>
      </c>
      <c r="P27" s="641">
        <f>IFERROR(K27/'Basdata &amp; Resultat'!$F$23,0)</f>
        <v>0</v>
      </c>
      <c r="Q27" s="642">
        <f>IFERROR(L27/'Basdata &amp; Resultat'!$F$23,0)</f>
        <v>0</v>
      </c>
      <c r="R27" s="854"/>
      <c r="S27" s="840"/>
      <c r="T27" s="855"/>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row>
    <row r="28" spans="1:64" ht="15" x14ac:dyDescent="0.4">
      <c r="A28" s="143"/>
      <c r="B28" s="154" t="s">
        <v>271</v>
      </c>
      <c r="C28" s="333"/>
      <c r="D28" s="333"/>
      <c r="E28" s="333"/>
      <c r="F28" s="333"/>
      <c r="G28" s="527"/>
      <c r="H28" s="527"/>
      <c r="I28" s="240">
        <f t="shared" si="0"/>
        <v>0</v>
      </c>
      <c r="J28" s="333"/>
      <c r="K28" s="333"/>
      <c r="L28" s="595"/>
      <c r="M28" s="634"/>
      <c r="N28" s="608">
        <f>IFERROR(I28/'Basdata &amp; Resultat'!$F$23,0)</f>
        <v>0</v>
      </c>
      <c r="O28" s="326">
        <f>IFERROR(J28/'Basdata &amp; Resultat'!$F$23,0)</f>
        <v>0</v>
      </c>
      <c r="P28" s="326">
        <f>IFERROR(K28/'Basdata &amp; Resultat'!$F$23,0)</f>
        <v>0</v>
      </c>
      <c r="Q28" s="609">
        <f>IFERROR(L28/'Basdata &amp; Resultat'!$F$23,0)</f>
        <v>0</v>
      </c>
      <c r="R28" s="845"/>
      <c r="S28" s="846"/>
      <c r="T28" s="847"/>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row>
    <row r="29" spans="1:64" ht="15" x14ac:dyDescent="0.4">
      <c r="A29" s="143"/>
      <c r="B29" s="154" t="s">
        <v>272</v>
      </c>
      <c r="C29" s="333"/>
      <c r="D29" s="333"/>
      <c r="E29" s="333"/>
      <c r="F29" s="333"/>
      <c r="G29" s="527"/>
      <c r="H29" s="527"/>
      <c r="I29" s="240">
        <f t="shared" si="0"/>
        <v>0</v>
      </c>
      <c r="J29" s="333"/>
      <c r="K29" s="333"/>
      <c r="L29" s="595"/>
      <c r="M29" s="634"/>
      <c r="N29" s="608">
        <f>IFERROR(I29/'Basdata &amp; Resultat'!$F$23,0)</f>
        <v>0</v>
      </c>
      <c r="O29" s="326">
        <f>IFERROR(J29/'Basdata &amp; Resultat'!$F$23,0)</f>
        <v>0</v>
      </c>
      <c r="P29" s="326">
        <f>IFERROR(K29/'Basdata &amp; Resultat'!$F$23,0)</f>
        <v>0</v>
      </c>
      <c r="Q29" s="609">
        <f>IFERROR(L29/'Basdata &amp; Resultat'!$F$23,0)</f>
        <v>0</v>
      </c>
      <c r="R29" s="845"/>
      <c r="S29" s="846"/>
      <c r="T29" s="847"/>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row>
    <row r="30" spans="1:64" ht="15" x14ac:dyDescent="0.4">
      <c r="A30" s="143"/>
      <c r="B30" s="154" t="s">
        <v>273</v>
      </c>
      <c r="C30" s="333"/>
      <c r="D30" s="333"/>
      <c r="E30" s="333"/>
      <c r="F30" s="333"/>
      <c r="G30" s="527"/>
      <c r="H30" s="527"/>
      <c r="I30" s="240">
        <f t="shared" si="0"/>
        <v>0</v>
      </c>
      <c r="J30" s="333"/>
      <c r="K30" s="333"/>
      <c r="L30" s="595"/>
      <c r="M30" s="634"/>
      <c r="N30" s="608">
        <f>IFERROR(I30/'Basdata &amp; Resultat'!$F$23,0)</f>
        <v>0</v>
      </c>
      <c r="O30" s="326">
        <f>IFERROR(J30/'Basdata &amp; Resultat'!$F$23,0)</f>
        <v>0</v>
      </c>
      <c r="P30" s="326">
        <f>IFERROR(K30/'Basdata &amp; Resultat'!$F$23,0)</f>
        <v>0</v>
      </c>
      <c r="Q30" s="609">
        <f>IFERROR(L30/'Basdata &amp; Resultat'!$F$23,0)</f>
        <v>0</v>
      </c>
      <c r="R30" s="845"/>
      <c r="S30" s="846"/>
      <c r="T30" s="847"/>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row>
    <row r="31" spans="1:64" ht="15" x14ac:dyDescent="0.4">
      <c r="A31" s="143"/>
      <c r="B31" s="154" t="s">
        <v>274</v>
      </c>
      <c r="C31" s="333"/>
      <c r="D31" s="333"/>
      <c r="E31" s="333"/>
      <c r="F31" s="333"/>
      <c r="G31" s="527"/>
      <c r="H31" s="527"/>
      <c r="I31" s="240">
        <f t="shared" si="0"/>
        <v>0</v>
      </c>
      <c r="J31" s="333"/>
      <c r="K31" s="333"/>
      <c r="L31" s="595"/>
      <c r="M31" s="634"/>
      <c r="N31" s="608">
        <f>IFERROR(I31/'Basdata &amp; Resultat'!$F$23,0)</f>
        <v>0</v>
      </c>
      <c r="O31" s="326">
        <f>IFERROR(J31/'Basdata &amp; Resultat'!$F$23,0)</f>
        <v>0</v>
      </c>
      <c r="P31" s="326">
        <f>IFERROR(K31/'Basdata &amp; Resultat'!$F$23,0)</f>
        <v>0</v>
      </c>
      <c r="Q31" s="609">
        <f>IFERROR(L31/'Basdata &amp; Resultat'!$F$23,0)</f>
        <v>0</v>
      </c>
      <c r="R31" s="845"/>
      <c r="S31" s="846"/>
      <c r="T31" s="847"/>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row>
    <row r="32" spans="1:64" ht="15" x14ac:dyDescent="0.4">
      <c r="A32" s="143"/>
      <c r="B32" s="154" t="s">
        <v>275</v>
      </c>
      <c r="C32" s="333"/>
      <c r="D32" s="333"/>
      <c r="E32" s="333"/>
      <c r="F32" s="333"/>
      <c r="G32" s="527"/>
      <c r="H32" s="527"/>
      <c r="I32" s="240">
        <f t="shared" si="0"/>
        <v>0</v>
      </c>
      <c r="J32" s="333"/>
      <c r="K32" s="333"/>
      <c r="L32" s="595"/>
      <c r="M32" s="634"/>
      <c r="N32" s="608">
        <f>IFERROR(I32/'Basdata &amp; Resultat'!$F$23,0)</f>
        <v>0</v>
      </c>
      <c r="O32" s="326">
        <f>IFERROR(J32/'Basdata &amp; Resultat'!$F$23,0)</f>
        <v>0</v>
      </c>
      <c r="P32" s="326">
        <f>IFERROR(K32/'Basdata &amp; Resultat'!$F$23,0)</f>
        <v>0</v>
      </c>
      <c r="Q32" s="609">
        <f>IFERROR(L32/'Basdata &amp; Resultat'!$F$23,0)</f>
        <v>0</v>
      </c>
      <c r="R32" s="845"/>
      <c r="S32" s="846"/>
      <c r="T32" s="847"/>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row>
    <row r="33" spans="1:64" ht="15" x14ac:dyDescent="0.4">
      <c r="A33" s="143"/>
      <c r="B33" s="154" t="s">
        <v>276</v>
      </c>
      <c r="C33" s="333"/>
      <c r="D33" s="333"/>
      <c r="E33" s="333"/>
      <c r="F33" s="333"/>
      <c r="G33" s="527"/>
      <c r="H33" s="527"/>
      <c r="I33" s="240">
        <f t="shared" si="0"/>
        <v>0</v>
      </c>
      <c r="J33" s="333"/>
      <c r="K33" s="333"/>
      <c r="L33" s="595"/>
      <c r="M33" s="634"/>
      <c r="N33" s="608">
        <f>IFERROR(I33/'Basdata &amp; Resultat'!$F$23,0)</f>
        <v>0</v>
      </c>
      <c r="O33" s="326">
        <f>IFERROR(J33/'Basdata &amp; Resultat'!$F$23,0)</f>
        <v>0</v>
      </c>
      <c r="P33" s="326">
        <f>IFERROR(K33/'Basdata &amp; Resultat'!$F$23,0)</f>
        <v>0</v>
      </c>
      <c r="Q33" s="609">
        <f>IFERROR(L33/'Basdata &amp; Resultat'!$F$23,0)</f>
        <v>0</v>
      </c>
      <c r="R33" s="845"/>
      <c r="S33" s="846"/>
      <c r="T33" s="847"/>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row>
    <row r="34" spans="1:64" ht="15" x14ac:dyDescent="0.4">
      <c r="A34" s="143"/>
      <c r="B34" s="154" t="s">
        <v>277</v>
      </c>
      <c r="C34" s="333"/>
      <c r="D34" s="333"/>
      <c r="E34" s="333"/>
      <c r="F34" s="333"/>
      <c r="G34" s="527"/>
      <c r="H34" s="527"/>
      <c r="I34" s="240">
        <f t="shared" si="0"/>
        <v>0</v>
      </c>
      <c r="J34" s="333"/>
      <c r="K34" s="333"/>
      <c r="L34" s="595"/>
      <c r="M34" s="634"/>
      <c r="N34" s="608">
        <f>IFERROR(I34/'Basdata &amp; Resultat'!$F$23,0)</f>
        <v>0</v>
      </c>
      <c r="O34" s="326">
        <f>IFERROR(J34/'Basdata &amp; Resultat'!$F$23,0)</f>
        <v>0</v>
      </c>
      <c r="P34" s="326">
        <f>IFERROR(K34/'Basdata &amp; Resultat'!$F$23,0)</f>
        <v>0</v>
      </c>
      <c r="Q34" s="609">
        <f>IFERROR(L34/'Basdata &amp; Resultat'!$F$23,0)</f>
        <v>0</v>
      </c>
      <c r="R34" s="845"/>
      <c r="S34" s="846"/>
      <c r="T34" s="847"/>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row>
    <row r="35" spans="1:64" ht="15" x14ac:dyDescent="0.4">
      <c r="A35" s="143"/>
      <c r="B35" s="154" t="s">
        <v>278</v>
      </c>
      <c r="C35" s="333"/>
      <c r="D35" s="333"/>
      <c r="E35" s="333"/>
      <c r="F35" s="333"/>
      <c r="G35" s="527"/>
      <c r="H35" s="527"/>
      <c r="I35" s="240">
        <f t="shared" si="0"/>
        <v>0</v>
      </c>
      <c r="J35" s="333"/>
      <c r="K35" s="333"/>
      <c r="L35" s="595"/>
      <c r="M35" s="634"/>
      <c r="N35" s="608">
        <f>IFERROR(I35/'Basdata &amp; Resultat'!$F$23,0)</f>
        <v>0</v>
      </c>
      <c r="O35" s="326">
        <f>IFERROR(J35/'Basdata &amp; Resultat'!$F$23,0)</f>
        <v>0</v>
      </c>
      <c r="P35" s="326">
        <f>IFERROR(K35/'Basdata &amp; Resultat'!$F$23,0)</f>
        <v>0</v>
      </c>
      <c r="Q35" s="609">
        <f>IFERROR(L35/'Basdata &amp; Resultat'!$F$23,0)</f>
        <v>0</v>
      </c>
      <c r="R35" s="845"/>
      <c r="S35" s="846"/>
      <c r="T35" s="847"/>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row>
    <row r="36" spans="1:64" ht="15" x14ac:dyDescent="0.4">
      <c r="A36" s="143"/>
      <c r="B36" s="154" t="s">
        <v>279</v>
      </c>
      <c r="C36" s="333"/>
      <c r="D36" s="333"/>
      <c r="E36" s="333"/>
      <c r="F36" s="333"/>
      <c r="G36" s="527"/>
      <c r="H36" s="527"/>
      <c r="I36" s="240">
        <f t="shared" si="0"/>
        <v>0</v>
      </c>
      <c r="J36" s="333"/>
      <c r="K36" s="333"/>
      <c r="L36" s="595"/>
      <c r="M36" s="634"/>
      <c r="N36" s="608">
        <f>IFERROR(I36/'Basdata &amp; Resultat'!$F$23,0)</f>
        <v>0</v>
      </c>
      <c r="O36" s="326">
        <f>IFERROR(J36/'Basdata &amp; Resultat'!$F$23,0)</f>
        <v>0</v>
      </c>
      <c r="P36" s="326">
        <f>IFERROR(K36/'Basdata &amp; Resultat'!$F$23,0)</f>
        <v>0</v>
      </c>
      <c r="Q36" s="609">
        <f>IFERROR(L36/'Basdata &amp; Resultat'!$F$23,0)</f>
        <v>0</v>
      </c>
      <c r="R36" s="845"/>
      <c r="S36" s="846"/>
      <c r="T36" s="847"/>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row>
    <row r="37" spans="1:64" ht="15" x14ac:dyDescent="0.4">
      <c r="A37" s="143"/>
      <c r="B37" s="154" t="s">
        <v>280</v>
      </c>
      <c r="C37" s="333"/>
      <c r="D37" s="333"/>
      <c r="E37" s="333"/>
      <c r="F37" s="333"/>
      <c r="G37" s="527"/>
      <c r="H37" s="527"/>
      <c r="I37" s="240">
        <f t="shared" si="0"/>
        <v>0</v>
      </c>
      <c r="J37" s="333"/>
      <c r="K37" s="333"/>
      <c r="L37" s="595"/>
      <c r="M37" s="634"/>
      <c r="N37" s="608">
        <f>IFERROR(I37/'Basdata &amp; Resultat'!$F$23,0)</f>
        <v>0</v>
      </c>
      <c r="O37" s="326">
        <f>IFERROR(J37/'Basdata &amp; Resultat'!$F$23,0)</f>
        <v>0</v>
      </c>
      <c r="P37" s="326">
        <f>IFERROR(K37/'Basdata &amp; Resultat'!$F$23,0)</f>
        <v>0</v>
      </c>
      <c r="Q37" s="609">
        <f>IFERROR(L37/'Basdata &amp; Resultat'!$F$23,0)</f>
        <v>0</v>
      </c>
      <c r="R37" s="845"/>
      <c r="S37" s="846"/>
      <c r="T37" s="847"/>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row>
    <row r="38" spans="1:64" ht="15" x14ac:dyDescent="0.4">
      <c r="A38" s="143"/>
      <c r="B38" s="154" t="s">
        <v>281</v>
      </c>
      <c r="C38" s="333"/>
      <c r="D38" s="333"/>
      <c r="E38" s="333"/>
      <c r="F38" s="333"/>
      <c r="G38" s="333"/>
      <c r="H38" s="333"/>
      <c r="I38" s="240">
        <f t="shared" si="0"/>
        <v>0</v>
      </c>
      <c r="J38" s="333"/>
      <c r="K38" s="333"/>
      <c r="L38" s="595"/>
      <c r="M38" s="634"/>
      <c r="N38" s="608">
        <f>IFERROR(I38/'Basdata &amp; Resultat'!$F$23,0)</f>
        <v>0</v>
      </c>
      <c r="O38" s="326">
        <f>IFERROR(J38/'Basdata &amp; Resultat'!$F$23,0)</f>
        <v>0</v>
      </c>
      <c r="P38" s="326">
        <f>IFERROR(K38/'Basdata &amp; Resultat'!$F$23,0)</f>
        <v>0</v>
      </c>
      <c r="Q38" s="609">
        <f>IFERROR(L38/'Basdata &amp; Resultat'!$F$23,0)</f>
        <v>0</v>
      </c>
      <c r="R38" s="845"/>
      <c r="S38" s="846"/>
      <c r="T38" s="847"/>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row>
    <row r="39" spans="1:64" ht="15.5" thickBot="1" x14ac:dyDescent="0.45">
      <c r="A39" s="143"/>
      <c r="B39" s="499" t="s">
        <v>236</v>
      </c>
      <c r="C39" s="530"/>
      <c r="D39" s="530"/>
      <c r="E39" s="530"/>
      <c r="F39" s="530"/>
      <c r="G39" s="530"/>
      <c r="H39" s="530"/>
      <c r="I39" s="490">
        <f t="shared" si="0"/>
        <v>0</v>
      </c>
      <c r="J39" s="530"/>
      <c r="K39" s="530"/>
      <c r="L39" s="598"/>
      <c r="M39" s="634"/>
      <c r="N39" s="643">
        <f>IFERROR(I39/'Basdata &amp; Resultat'!$F$23,0)</f>
        <v>0</v>
      </c>
      <c r="O39" s="644">
        <f>IFERROR(J39/'Basdata &amp; Resultat'!$F$23,0)</f>
        <v>0</v>
      </c>
      <c r="P39" s="644">
        <f>IFERROR(K39/'Basdata &amp; Resultat'!$F$23,0)</f>
        <v>0</v>
      </c>
      <c r="Q39" s="645">
        <f>IFERROR(L39/'Basdata &amp; Resultat'!$F$23,0)</f>
        <v>0</v>
      </c>
      <c r="R39" s="851"/>
      <c r="S39" s="852"/>
      <c r="T39" s="85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row>
    <row r="40" spans="1:64" ht="15.5" thickBot="1" x14ac:dyDescent="0.45">
      <c r="A40" s="143"/>
      <c r="B40" s="423" t="s">
        <v>47</v>
      </c>
      <c r="C40" s="494">
        <f>IF(C39&gt;0,C39,SUM(C27:C38))</f>
        <v>0</v>
      </c>
      <c r="D40" s="494">
        <f t="shared" ref="D40:L40" si="3">IF(D39&gt;0,D39,SUM(D27:D38))</f>
        <v>0</v>
      </c>
      <c r="E40" s="494">
        <f t="shared" si="3"/>
        <v>0</v>
      </c>
      <c r="F40" s="494">
        <f t="shared" si="3"/>
        <v>0</v>
      </c>
      <c r="G40" s="494">
        <f t="shared" si="3"/>
        <v>0</v>
      </c>
      <c r="H40" s="494">
        <f t="shared" si="3"/>
        <v>0</v>
      </c>
      <c r="I40" s="502">
        <f t="shared" si="0"/>
        <v>0</v>
      </c>
      <c r="J40" s="494">
        <f t="shared" si="3"/>
        <v>0</v>
      </c>
      <c r="K40" s="494">
        <f t="shared" si="3"/>
        <v>0</v>
      </c>
      <c r="L40" s="636">
        <f t="shared" si="3"/>
        <v>0</v>
      </c>
      <c r="M40" s="646"/>
      <c r="N40" s="605">
        <f>IFERROR(I40/'Basdata &amp; Resultat'!$F$23,0)</f>
        <v>0</v>
      </c>
      <c r="O40" s="337">
        <f>IFERROR(J40/'Basdata &amp; Resultat'!$F$23,0)</f>
        <v>0</v>
      </c>
      <c r="P40" s="337">
        <f>IFERROR(K40/'Basdata &amp; Resultat'!$F$23,0)</f>
        <v>0</v>
      </c>
      <c r="Q40" s="560">
        <f>IFERROR(L40/'Basdata &amp; Resultat'!$F$23,0)</f>
        <v>0</v>
      </c>
      <c r="R40" s="848"/>
      <c r="S40" s="849"/>
      <c r="T40" s="850"/>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row>
    <row r="41" spans="1:64" ht="15" x14ac:dyDescent="0.4">
      <c r="A41" s="143"/>
      <c r="B41" s="154" t="s">
        <v>270</v>
      </c>
      <c r="C41" s="527"/>
      <c r="D41" s="527"/>
      <c r="E41" s="527"/>
      <c r="F41" s="527"/>
      <c r="G41" s="527"/>
      <c r="H41" s="527"/>
      <c r="I41" s="497">
        <f t="shared" si="0"/>
        <v>0</v>
      </c>
      <c r="J41" s="527"/>
      <c r="K41" s="527"/>
      <c r="L41" s="594"/>
      <c r="M41" s="634"/>
      <c r="N41" s="640">
        <f>IFERROR(I41/'Basdata &amp; Resultat'!$F$23,0)</f>
        <v>0</v>
      </c>
      <c r="O41" s="641">
        <f>IFERROR(J41/'Basdata &amp; Resultat'!$F$23,0)</f>
        <v>0</v>
      </c>
      <c r="P41" s="641">
        <f>IFERROR(K41/'Basdata &amp; Resultat'!$F$23,0)</f>
        <v>0</v>
      </c>
      <c r="Q41" s="642">
        <f>IFERROR(L41/'Basdata &amp; Resultat'!$F$23,0)</f>
        <v>0</v>
      </c>
      <c r="R41" s="854"/>
      <c r="S41" s="840"/>
      <c r="T41" s="855"/>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row>
    <row r="42" spans="1:64" ht="15" x14ac:dyDescent="0.4">
      <c r="A42" s="143"/>
      <c r="B42" s="154" t="s">
        <v>271</v>
      </c>
      <c r="C42" s="333"/>
      <c r="D42" s="333"/>
      <c r="E42" s="333"/>
      <c r="F42" s="333"/>
      <c r="G42" s="527"/>
      <c r="H42" s="527"/>
      <c r="I42" s="240">
        <f t="shared" si="0"/>
        <v>0</v>
      </c>
      <c r="J42" s="333"/>
      <c r="K42" s="333"/>
      <c r="L42" s="595"/>
      <c r="M42" s="634"/>
      <c r="N42" s="608">
        <f>IFERROR(I42/'Basdata &amp; Resultat'!$F$23,0)</f>
        <v>0</v>
      </c>
      <c r="O42" s="326">
        <f>IFERROR(J42/'Basdata &amp; Resultat'!$F$23,0)</f>
        <v>0</v>
      </c>
      <c r="P42" s="326">
        <f>IFERROR(K42/'Basdata &amp; Resultat'!$F$23,0)</f>
        <v>0</v>
      </c>
      <c r="Q42" s="609">
        <f>IFERROR(L42/'Basdata &amp; Resultat'!$F$23,0)</f>
        <v>0</v>
      </c>
      <c r="R42" s="845"/>
      <c r="S42" s="846"/>
      <c r="T42" s="847"/>
      <c r="U42" s="143"/>
      <c r="V42" s="143" t="s">
        <v>106</v>
      </c>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row>
    <row r="43" spans="1:64" ht="15" x14ac:dyDescent="0.4">
      <c r="A43" s="143"/>
      <c r="B43" s="154" t="s">
        <v>272</v>
      </c>
      <c r="C43" s="333"/>
      <c r="D43" s="333"/>
      <c r="E43" s="333"/>
      <c r="F43" s="333"/>
      <c r="G43" s="527"/>
      <c r="H43" s="527"/>
      <c r="I43" s="240">
        <f t="shared" si="0"/>
        <v>0</v>
      </c>
      <c r="J43" s="333"/>
      <c r="K43" s="333"/>
      <c r="L43" s="595"/>
      <c r="M43" s="634"/>
      <c r="N43" s="608">
        <f>IFERROR(I43/'Basdata &amp; Resultat'!$F$23,0)</f>
        <v>0</v>
      </c>
      <c r="O43" s="326">
        <f>IFERROR(J43/'Basdata &amp; Resultat'!$F$23,0)</f>
        <v>0</v>
      </c>
      <c r="P43" s="326">
        <f>IFERROR(K43/'Basdata &amp; Resultat'!$F$23,0)</f>
        <v>0</v>
      </c>
      <c r="Q43" s="609">
        <f>IFERROR(L43/'Basdata &amp; Resultat'!$F$23,0)</f>
        <v>0</v>
      </c>
      <c r="R43" s="845"/>
      <c r="S43" s="846"/>
      <c r="T43" s="847"/>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row>
    <row r="44" spans="1:64" ht="15" x14ac:dyDescent="0.4">
      <c r="A44" s="143"/>
      <c r="B44" s="154" t="s">
        <v>273</v>
      </c>
      <c r="C44" s="333"/>
      <c r="D44" s="333"/>
      <c r="E44" s="333"/>
      <c r="F44" s="333"/>
      <c r="G44" s="527"/>
      <c r="H44" s="527"/>
      <c r="I44" s="240">
        <f t="shared" si="0"/>
        <v>0</v>
      </c>
      <c r="J44" s="333"/>
      <c r="K44" s="333"/>
      <c r="L44" s="595"/>
      <c r="M44" s="634"/>
      <c r="N44" s="608">
        <f>IFERROR(I44/'Basdata &amp; Resultat'!$F$23,0)</f>
        <v>0</v>
      </c>
      <c r="O44" s="326">
        <f>IFERROR(J44/'Basdata &amp; Resultat'!$F$23,0)</f>
        <v>0</v>
      </c>
      <c r="P44" s="326">
        <f>IFERROR(K44/'Basdata &amp; Resultat'!$F$23,0)</f>
        <v>0</v>
      </c>
      <c r="Q44" s="609">
        <f>IFERROR(L44/'Basdata &amp; Resultat'!$F$23,0)</f>
        <v>0</v>
      </c>
      <c r="R44" s="845"/>
      <c r="S44" s="846"/>
      <c r="T44" s="847"/>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row>
    <row r="45" spans="1:64" ht="15" x14ac:dyDescent="0.4">
      <c r="A45" s="143"/>
      <c r="B45" s="154" t="s">
        <v>274</v>
      </c>
      <c r="C45" s="333"/>
      <c r="D45" s="333"/>
      <c r="E45" s="333"/>
      <c r="F45" s="333"/>
      <c r="G45" s="527"/>
      <c r="H45" s="527"/>
      <c r="I45" s="240">
        <f t="shared" si="0"/>
        <v>0</v>
      </c>
      <c r="J45" s="333"/>
      <c r="K45" s="333"/>
      <c r="L45" s="595"/>
      <c r="M45" s="634"/>
      <c r="N45" s="608">
        <f>IFERROR(I45/'Basdata &amp; Resultat'!$F$23,0)</f>
        <v>0</v>
      </c>
      <c r="O45" s="326">
        <f>IFERROR(J45/'Basdata &amp; Resultat'!$F$23,0)</f>
        <v>0</v>
      </c>
      <c r="P45" s="326">
        <f>IFERROR(K45/'Basdata &amp; Resultat'!$F$23,0)</f>
        <v>0</v>
      </c>
      <c r="Q45" s="609">
        <f>IFERROR(L45/'Basdata &amp; Resultat'!$F$23,0)</f>
        <v>0</v>
      </c>
      <c r="R45" s="845"/>
      <c r="S45" s="846"/>
      <c r="T45" s="847"/>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row>
    <row r="46" spans="1:64" ht="15" x14ac:dyDescent="0.4">
      <c r="A46" s="143"/>
      <c r="B46" s="154" t="s">
        <v>275</v>
      </c>
      <c r="C46" s="333"/>
      <c r="D46" s="333"/>
      <c r="E46" s="333"/>
      <c r="F46" s="333"/>
      <c r="G46" s="527"/>
      <c r="H46" s="527"/>
      <c r="I46" s="240">
        <f t="shared" si="0"/>
        <v>0</v>
      </c>
      <c r="J46" s="333"/>
      <c r="K46" s="333"/>
      <c r="L46" s="595"/>
      <c r="M46" s="634"/>
      <c r="N46" s="608">
        <f>IFERROR(I46/'Basdata &amp; Resultat'!$F$23,0)</f>
        <v>0</v>
      </c>
      <c r="O46" s="326">
        <f>IFERROR(J46/'Basdata &amp; Resultat'!$F$23,0)</f>
        <v>0</v>
      </c>
      <c r="P46" s="326">
        <f>IFERROR(K46/'Basdata &amp; Resultat'!$F$23,0)</f>
        <v>0</v>
      </c>
      <c r="Q46" s="609">
        <f>IFERROR(L46/'Basdata &amp; Resultat'!$F$23,0)</f>
        <v>0</v>
      </c>
      <c r="R46" s="845"/>
      <c r="S46" s="846"/>
      <c r="T46" s="847"/>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row>
    <row r="47" spans="1:64" ht="15" x14ac:dyDescent="0.4">
      <c r="A47" s="143"/>
      <c r="B47" s="154" t="s">
        <v>276</v>
      </c>
      <c r="C47" s="333"/>
      <c r="D47" s="333"/>
      <c r="E47" s="333"/>
      <c r="F47" s="333"/>
      <c r="G47" s="527"/>
      <c r="H47" s="527"/>
      <c r="I47" s="240">
        <f t="shared" si="0"/>
        <v>0</v>
      </c>
      <c r="J47" s="333"/>
      <c r="K47" s="333"/>
      <c r="L47" s="595"/>
      <c r="M47" s="634"/>
      <c r="N47" s="608">
        <f>IFERROR(I47/'Basdata &amp; Resultat'!$F$23,0)</f>
        <v>0</v>
      </c>
      <c r="O47" s="326">
        <f>IFERROR(J47/'Basdata &amp; Resultat'!$F$23,0)</f>
        <v>0</v>
      </c>
      <c r="P47" s="326">
        <f>IFERROR(K47/'Basdata &amp; Resultat'!$F$23,0)</f>
        <v>0</v>
      </c>
      <c r="Q47" s="609">
        <f>IFERROR(L47/'Basdata &amp; Resultat'!$F$23,0)</f>
        <v>0</v>
      </c>
      <c r="R47" s="845"/>
      <c r="S47" s="846"/>
      <c r="T47" s="847"/>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row>
    <row r="48" spans="1:64" ht="15" x14ac:dyDescent="0.4">
      <c r="A48" s="143"/>
      <c r="B48" s="154" t="s">
        <v>277</v>
      </c>
      <c r="C48" s="333"/>
      <c r="D48" s="333"/>
      <c r="E48" s="333"/>
      <c r="F48" s="333"/>
      <c r="G48" s="527"/>
      <c r="H48" s="527"/>
      <c r="I48" s="240">
        <f t="shared" si="0"/>
        <v>0</v>
      </c>
      <c r="J48" s="333"/>
      <c r="K48" s="333"/>
      <c r="L48" s="595"/>
      <c r="M48" s="634"/>
      <c r="N48" s="608">
        <f>IFERROR(I48/'Basdata &amp; Resultat'!$F$23,0)</f>
        <v>0</v>
      </c>
      <c r="O48" s="326">
        <f>IFERROR(J48/'Basdata &amp; Resultat'!$F$23,0)</f>
        <v>0</v>
      </c>
      <c r="P48" s="326">
        <f>IFERROR(K48/'Basdata &amp; Resultat'!$F$23,0)</f>
        <v>0</v>
      </c>
      <c r="Q48" s="609">
        <f>IFERROR(L48/'Basdata &amp; Resultat'!$F$23,0)</f>
        <v>0</v>
      </c>
      <c r="R48" s="845"/>
      <c r="S48" s="846"/>
      <c r="T48" s="847"/>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row>
    <row r="49" spans="1:64" ht="15" x14ac:dyDescent="0.4">
      <c r="A49" s="143"/>
      <c r="B49" s="154" t="s">
        <v>278</v>
      </c>
      <c r="C49" s="333"/>
      <c r="D49" s="333"/>
      <c r="E49" s="333"/>
      <c r="F49" s="333"/>
      <c r="G49" s="527"/>
      <c r="H49" s="527"/>
      <c r="I49" s="240">
        <f t="shared" si="0"/>
        <v>0</v>
      </c>
      <c r="J49" s="333"/>
      <c r="K49" s="333"/>
      <c r="L49" s="595"/>
      <c r="M49" s="634"/>
      <c r="N49" s="608">
        <f>IFERROR(I49/'Basdata &amp; Resultat'!$F$23,0)</f>
        <v>0</v>
      </c>
      <c r="O49" s="326">
        <f>IFERROR(J49/'Basdata &amp; Resultat'!$F$23,0)</f>
        <v>0</v>
      </c>
      <c r="P49" s="326">
        <f>IFERROR(K49/'Basdata &amp; Resultat'!$F$23,0)</f>
        <v>0</v>
      </c>
      <c r="Q49" s="609">
        <f>IFERROR(L49/'Basdata &amp; Resultat'!$F$23,0)</f>
        <v>0</v>
      </c>
      <c r="R49" s="845"/>
      <c r="S49" s="846"/>
      <c r="T49" s="847"/>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row>
    <row r="50" spans="1:64" ht="15" x14ac:dyDescent="0.4">
      <c r="A50" s="143"/>
      <c r="B50" s="154" t="s">
        <v>279</v>
      </c>
      <c r="C50" s="333"/>
      <c r="D50" s="333"/>
      <c r="E50" s="333"/>
      <c r="F50" s="333"/>
      <c r="G50" s="527"/>
      <c r="H50" s="527"/>
      <c r="I50" s="240">
        <f t="shared" si="0"/>
        <v>0</v>
      </c>
      <c r="J50" s="333"/>
      <c r="K50" s="333"/>
      <c r="L50" s="595"/>
      <c r="M50" s="634"/>
      <c r="N50" s="608">
        <f>IFERROR(I50/'Basdata &amp; Resultat'!$F$23,0)</f>
        <v>0</v>
      </c>
      <c r="O50" s="326">
        <f>IFERROR(J50/'Basdata &amp; Resultat'!$F$23,0)</f>
        <v>0</v>
      </c>
      <c r="P50" s="326">
        <f>IFERROR(K50/'Basdata &amp; Resultat'!$F$23,0)</f>
        <v>0</v>
      </c>
      <c r="Q50" s="609">
        <f>IFERROR(L50/'Basdata &amp; Resultat'!$F$23,0)</f>
        <v>0</v>
      </c>
      <c r="R50" s="845"/>
      <c r="S50" s="846"/>
      <c r="T50" s="847"/>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row>
    <row r="51" spans="1:64" ht="15" x14ac:dyDescent="0.4">
      <c r="A51" s="143"/>
      <c r="B51" s="154" t="s">
        <v>280</v>
      </c>
      <c r="C51" s="333"/>
      <c r="D51" s="333"/>
      <c r="E51" s="333"/>
      <c r="F51" s="333"/>
      <c r="G51" s="527"/>
      <c r="H51" s="527"/>
      <c r="I51" s="240">
        <f t="shared" si="0"/>
        <v>0</v>
      </c>
      <c r="J51" s="333"/>
      <c r="K51" s="333"/>
      <c r="L51" s="595"/>
      <c r="M51" s="634"/>
      <c r="N51" s="608">
        <f>IFERROR(I51/'Basdata &amp; Resultat'!$F$23,0)</f>
        <v>0</v>
      </c>
      <c r="O51" s="326">
        <f>IFERROR(J51/'Basdata &amp; Resultat'!$F$23,0)</f>
        <v>0</v>
      </c>
      <c r="P51" s="326">
        <f>IFERROR(K51/'Basdata &amp; Resultat'!$F$23,0)</f>
        <v>0</v>
      </c>
      <c r="Q51" s="609">
        <f>IFERROR(L51/'Basdata &amp; Resultat'!$F$23,0)</f>
        <v>0</v>
      </c>
      <c r="R51" s="845"/>
      <c r="S51" s="846"/>
      <c r="T51" s="847"/>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row>
    <row r="52" spans="1:64" ht="15" x14ac:dyDescent="0.4">
      <c r="A52" s="143"/>
      <c r="B52" s="154" t="s">
        <v>281</v>
      </c>
      <c r="C52" s="333"/>
      <c r="D52" s="333"/>
      <c r="E52" s="333"/>
      <c r="F52" s="333"/>
      <c r="G52" s="333"/>
      <c r="H52" s="333"/>
      <c r="I52" s="240">
        <f t="shared" si="0"/>
        <v>0</v>
      </c>
      <c r="J52" s="333"/>
      <c r="K52" s="333"/>
      <c r="L52" s="595"/>
      <c r="M52" s="634"/>
      <c r="N52" s="608">
        <f>IFERROR(I52/'Basdata &amp; Resultat'!$F$23,0)</f>
        <v>0</v>
      </c>
      <c r="O52" s="326">
        <f>IFERROR(J52/'Basdata &amp; Resultat'!$F$23,0)</f>
        <v>0</v>
      </c>
      <c r="P52" s="326">
        <f>IFERROR(K52/'Basdata &amp; Resultat'!$F$23,0)</f>
        <v>0</v>
      </c>
      <c r="Q52" s="609">
        <f>IFERROR(L52/'Basdata &amp; Resultat'!$F$23,0)</f>
        <v>0</v>
      </c>
      <c r="R52" s="845"/>
      <c r="S52" s="846"/>
      <c r="T52" s="847"/>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row>
    <row r="53" spans="1:64" ht="15.5" thickBot="1" x14ac:dyDescent="0.45">
      <c r="A53" s="143"/>
      <c r="B53" s="499" t="s">
        <v>236</v>
      </c>
      <c r="C53" s="530"/>
      <c r="D53" s="530"/>
      <c r="E53" s="530"/>
      <c r="F53" s="530"/>
      <c r="G53" s="530"/>
      <c r="H53" s="530"/>
      <c r="I53" s="490">
        <f t="shared" si="0"/>
        <v>0</v>
      </c>
      <c r="J53" s="530"/>
      <c r="K53" s="530"/>
      <c r="L53" s="598"/>
      <c r="M53" s="634"/>
      <c r="N53" s="643">
        <f>IFERROR(I53/'Basdata &amp; Resultat'!$F$23,0)</f>
        <v>0</v>
      </c>
      <c r="O53" s="644">
        <f>IFERROR(J53/'Basdata &amp; Resultat'!$F$23,0)</f>
        <v>0</v>
      </c>
      <c r="P53" s="644">
        <f>IFERROR(K53/'Basdata &amp; Resultat'!$F$23,0)</f>
        <v>0</v>
      </c>
      <c r="Q53" s="645">
        <f>IFERROR(L53/'Basdata &amp; Resultat'!$F$23,0)</f>
        <v>0</v>
      </c>
      <c r="R53" s="851"/>
      <c r="S53" s="852"/>
      <c r="T53" s="85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row>
    <row r="54" spans="1:64" ht="15.5" thickBot="1" x14ac:dyDescent="0.45">
      <c r="A54" s="143"/>
      <c r="B54" s="423" t="s">
        <v>48</v>
      </c>
      <c r="C54" s="494">
        <f>IF(C53&gt;0,C53,SUM(C41:C52))</f>
        <v>0</v>
      </c>
      <c r="D54" s="494">
        <f t="shared" ref="D54:L54" si="4">IF(D53&gt;0,D53,SUM(D41:D52))</f>
        <v>0</v>
      </c>
      <c r="E54" s="494">
        <f t="shared" si="4"/>
        <v>0</v>
      </c>
      <c r="F54" s="494">
        <f t="shared" si="4"/>
        <v>0</v>
      </c>
      <c r="G54" s="494">
        <f t="shared" si="4"/>
        <v>0</v>
      </c>
      <c r="H54" s="494">
        <f t="shared" si="4"/>
        <v>0</v>
      </c>
      <c r="I54" s="502">
        <f t="shared" si="0"/>
        <v>0</v>
      </c>
      <c r="J54" s="494">
        <f t="shared" si="4"/>
        <v>0</v>
      </c>
      <c r="K54" s="494">
        <f t="shared" si="4"/>
        <v>0</v>
      </c>
      <c r="L54" s="636">
        <f t="shared" si="4"/>
        <v>0</v>
      </c>
      <c r="M54" s="646"/>
      <c r="N54" s="605">
        <f>IFERROR(I54/'Basdata &amp; Resultat'!$F$23,0)</f>
        <v>0</v>
      </c>
      <c r="O54" s="337">
        <f>IFERROR(J54/'Basdata &amp; Resultat'!$F$23,0)</f>
        <v>0</v>
      </c>
      <c r="P54" s="337">
        <f>IFERROR(K54/'Basdata &amp; Resultat'!$F$23,0)</f>
        <v>0</v>
      </c>
      <c r="Q54" s="560">
        <f>IFERROR(L54/'Basdata &amp; Resultat'!$F$23,0)</f>
        <v>0</v>
      </c>
      <c r="R54" s="848"/>
      <c r="S54" s="849"/>
      <c r="T54" s="850"/>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row>
    <row r="55" spans="1:64" ht="10.5" customHeight="1" x14ac:dyDescent="0.3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row>
    <row r="56" spans="1:64" x14ac:dyDescent="0.3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row>
    <row r="57" spans="1:64" x14ac:dyDescent="0.3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row>
    <row r="58" spans="1:64" x14ac:dyDescent="0.3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row>
    <row r="59" spans="1:64" x14ac:dyDescent="0.3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row>
    <row r="60" spans="1:64" x14ac:dyDescent="0.3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row>
    <row r="61" spans="1:64" x14ac:dyDescent="0.3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row>
    <row r="62" spans="1:64" x14ac:dyDescent="0.35">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row>
    <row r="63" spans="1:64" x14ac:dyDescent="0.35">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row>
    <row r="64" spans="1:64" x14ac:dyDescent="0.35">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row>
    <row r="65" spans="1:64" x14ac:dyDescent="0.35">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row>
    <row r="66" spans="1:64" x14ac:dyDescent="0.3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row>
    <row r="67" spans="1:64" x14ac:dyDescent="0.3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row>
    <row r="68" spans="1:64" x14ac:dyDescent="0.35">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row>
    <row r="69" spans="1:64" x14ac:dyDescent="0.3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row>
    <row r="70" spans="1:64" x14ac:dyDescent="0.3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row>
    <row r="71" spans="1:64" x14ac:dyDescent="0.3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row>
    <row r="72" spans="1:64" x14ac:dyDescent="0.3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row>
    <row r="73" spans="1:64" x14ac:dyDescent="0.35">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row>
    <row r="74" spans="1:64" x14ac:dyDescent="0.35">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row>
    <row r="75" spans="1:64" x14ac:dyDescent="0.35">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row>
    <row r="76" spans="1:64" x14ac:dyDescent="0.3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row>
    <row r="77" spans="1:64" x14ac:dyDescent="0.3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row>
    <row r="78" spans="1:64" x14ac:dyDescent="0.3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row>
    <row r="79" spans="1:64" x14ac:dyDescent="0.3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row>
    <row r="80" spans="1:64" x14ac:dyDescent="0.3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row>
    <row r="81" spans="1:64" x14ac:dyDescent="0.3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row>
    <row r="82" spans="1:64" x14ac:dyDescent="0.3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row>
    <row r="83" spans="1:64" x14ac:dyDescent="0.35">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row>
    <row r="84" spans="1:64" x14ac:dyDescent="0.35">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row>
    <row r="85" spans="1:64" x14ac:dyDescent="0.3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row>
    <row r="86" spans="1:64" x14ac:dyDescent="0.3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row>
    <row r="87" spans="1:64" x14ac:dyDescent="0.3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row>
    <row r="88" spans="1:64" x14ac:dyDescent="0.3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row>
    <row r="89" spans="1:64" x14ac:dyDescent="0.3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row>
    <row r="90" spans="1:64" x14ac:dyDescent="0.3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row>
    <row r="91" spans="1:64" x14ac:dyDescent="0.3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row>
    <row r="92" spans="1:64" x14ac:dyDescent="0.3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row>
    <row r="93" spans="1:64" x14ac:dyDescent="0.3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row>
    <row r="94" spans="1:64" x14ac:dyDescent="0.3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row>
    <row r="95" spans="1:64" x14ac:dyDescent="0.3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row>
    <row r="96" spans="1:64" x14ac:dyDescent="0.3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row>
    <row r="97" spans="1:64" x14ac:dyDescent="0.3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row>
    <row r="98" spans="1:64" x14ac:dyDescent="0.3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row>
    <row r="99" spans="1:64" x14ac:dyDescent="0.3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row>
    <row r="100" spans="1:64" x14ac:dyDescent="0.3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row>
    <row r="101" spans="1:64" x14ac:dyDescent="0.3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row>
    <row r="102" spans="1:64" x14ac:dyDescent="0.3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row>
    <row r="103" spans="1:64" x14ac:dyDescent="0.3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row>
    <row r="104" spans="1:64" x14ac:dyDescent="0.3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row>
    <row r="105" spans="1:64" x14ac:dyDescent="0.3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row>
    <row r="106" spans="1:64" x14ac:dyDescent="0.3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row>
    <row r="107" spans="1:64" x14ac:dyDescent="0.3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row>
    <row r="108" spans="1:64" x14ac:dyDescent="0.3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row>
    <row r="109" spans="1:64" x14ac:dyDescent="0.3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row>
    <row r="110" spans="1:64" x14ac:dyDescent="0.3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row>
    <row r="111" spans="1:64" x14ac:dyDescent="0.3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row>
    <row r="112" spans="1:64" x14ac:dyDescent="0.3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row>
    <row r="113" spans="1:64" x14ac:dyDescent="0.3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row>
    <row r="114" spans="1:64" x14ac:dyDescent="0.3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row>
    <row r="115" spans="1:64" x14ac:dyDescent="0.3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row>
    <row r="116" spans="1:64" x14ac:dyDescent="0.3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row>
    <row r="117" spans="1:64" x14ac:dyDescent="0.3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row>
    <row r="118" spans="1:64" x14ac:dyDescent="0.3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row>
    <row r="119" spans="1:64" x14ac:dyDescent="0.3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row>
    <row r="120" spans="1:64" x14ac:dyDescent="0.3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row>
    <row r="121" spans="1:64" x14ac:dyDescent="0.3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row>
    <row r="122" spans="1:64" x14ac:dyDescent="0.3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row>
    <row r="123" spans="1:64" x14ac:dyDescent="0.3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row>
    <row r="124" spans="1:64" x14ac:dyDescent="0.3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row>
    <row r="125" spans="1:64" x14ac:dyDescent="0.3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row>
    <row r="126" spans="1:64" x14ac:dyDescent="0.3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row>
    <row r="127" spans="1:64" x14ac:dyDescent="0.3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row>
    <row r="128" spans="1:64" x14ac:dyDescent="0.3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row>
    <row r="129" spans="1:64" x14ac:dyDescent="0.3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row>
    <row r="130" spans="1:64" x14ac:dyDescent="0.3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row>
    <row r="131" spans="1:64" x14ac:dyDescent="0.3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row>
    <row r="132" spans="1:64" x14ac:dyDescent="0.3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row>
    <row r="133" spans="1:64" x14ac:dyDescent="0.35">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row>
    <row r="134" spans="1:64" x14ac:dyDescent="0.35">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row>
    <row r="135" spans="1:64" x14ac:dyDescent="0.35">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row>
    <row r="136" spans="1:64" x14ac:dyDescent="0.35">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row>
    <row r="137" spans="1:64" x14ac:dyDescent="0.35">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row>
    <row r="138" spans="1:64" x14ac:dyDescent="0.35">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row>
    <row r="139" spans="1:64" x14ac:dyDescent="0.35">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row>
    <row r="140" spans="1:64" x14ac:dyDescent="0.35">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row>
    <row r="141" spans="1:64" x14ac:dyDescent="0.35">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row>
    <row r="142" spans="1:64" x14ac:dyDescent="0.35">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row>
    <row r="143" spans="1:64" x14ac:dyDescent="0.35">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row>
    <row r="144" spans="1:64" x14ac:dyDescent="0.35">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row>
    <row r="145" spans="1:64" x14ac:dyDescent="0.35">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row>
    <row r="146" spans="1:64" x14ac:dyDescent="0.35">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row>
    <row r="147" spans="1:64" x14ac:dyDescent="0.35">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row>
    <row r="148" spans="1:64" x14ac:dyDescent="0.35">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row>
    <row r="149" spans="1:64" x14ac:dyDescent="0.35">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row>
    <row r="150" spans="1:64" x14ac:dyDescent="0.35">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row>
    <row r="151" spans="1:64" x14ac:dyDescent="0.35">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row>
    <row r="152" spans="1:64" x14ac:dyDescent="0.35">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row>
    <row r="153" spans="1:64" x14ac:dyDescent="0.35">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row>
    <row r="154" spans="1:64" x14ac:dyDescent="0.35">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row>
    <row r="155" spans="1:64" x14ac:dyDescent="0.35">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row>
    <row r="156" spans="1:64" x14ac:dyDescent="0.35">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row>
    <row r="157" spans="1:64" x14ac:dyDescent="0.35">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row>
    <row r="158" spans="1:64" x14ac:dyDescent="0.35">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row>
    <row r="159" spans="1:64" x14ac:dyDescent="0.35">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row>
    <row r="160" spans="1:64" x14ac:dyDescent="0.35">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row>
    <row r="161" spans="1:64" x14ac:dyDescent="0.35">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row>
    <row r="162" spans="1:64" x14ac:dyDescent="0.35">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row>
    <row r="163" spans="1:64" x14ac:dyDescent="0.35">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row>
    <row r="164" spans="1:64" x14ac:dyDescent="0.35">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row>
    <row r="165" spans="1:64" x14ac:dyDescent="0.35">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row>
    <row r="166" spans="1:64" x14ac:dyDescent="0.35">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row>
    <row r="167" spans="1:64" x14ac:dyDescent="0.35">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row>
    <row r="168" spans="1:64" x14ac:dyDescent="0.35">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row>
    <row r="169" spans="1:64" x14ac:dyDescent="0.35">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row>
    <row r="170" spans="1:64" x14ac:dyDescent="0.35">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row>
    <row r="171" spans="1:64" x14ac:dyDescent="0.35">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c r="BI171" s="143"/>
      <c r="BJ171" s="143"/>
      <c r="BK171" s="143"/>
      <c r="BL171" s="143"/>
    </row>
    <row r="172" spans="1:64" x14ac:dyDescent="0.35">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row>
    <row r="173" spans="1:64" x14ac:dyDescent="0.35">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row>
    <row r="174" spans="1:64" x14ac:dyDescent="0.35">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row>
    <row r="175" spans="1:64" x14ac:dyDescent="0.35">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row>
    <row r="176" spans="1:64" x14ac:dyDescent="0.35">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row>
    <row r="177" spans="1:64" x14ac:dyDescent="0.35">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row>
    <row r="178" spans="1:64" x14ac:dyDescent="0.35">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row>
    <row r="179" spans="1:64" x14ac:dyDescent="0.35">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row>
    <row r="180" spans="1:64" x14ac:dyDescent="0.35">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row>
    <row r="181" spans="1:64" x14ac:dyDescent="0.35">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row>
    <row r="182" spans="1:64" x14ac:dyDescent="0.35">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row>
    <row r="183" spans="1:64" x14ac:dyDescent="0.35">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row>
    <row r="184" spans="1:64" x14ac:dyDescent="0.35">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row>
    <row r="185" spans="1:64" x14ac:dyDescent="0.35">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row>
    <row r="186" spans="1:64" x14ac:dyDescent="0.35">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row>
    <row r="187" spans="1:64" x14ac:dyDescent="0.35">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row>
    <row r="188" spans="1:64" x14ac:dyDescent="0.35">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row>
    <row r="189" spans="1:64" x14ac:dyDescent="0.35">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c r="BI189" s="143"/>
      <c r="BJ189" s="143"/>
      <c r="BK189" s="143"/>
      <c r="BL189" s="143"/>
    </row>
    <row r="190" spans="1:64" x14ac:dyDescent="0.35">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row>
    <row r="191" spans="1:64" x14ac:dyDescent="0.35">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row>
    <row r="192" spans="1:64" x14ac:dyDescent="0.35">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row>
    <row r="193" spans="1:64" x14ac:dyDescent="0.35">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row>
    <row r="194" spans="1:64" x14ac:dyDescent="0.35">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row>
    <row r="195" spans="1:64" x14ac:dyDescent="0.35">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row>
    <row r="196" spans="1:64" x14ac:dyDescent="0.35">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row>
    <row r="197" spans="1:64" x14ac:dyDescent="0.35">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row>
    <row r="198" spans="1:64" x14ac:dyDescent="0.35">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c r="BI198" s="143"/>
      <c r="BJ198" s="143"/>
      <c r="BK198" s="143"/>
      <c r="BL198" s="143"/>
    </row>
    <row r="199" spans="1:64" x14ac:dyDescent="0.35">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c r="BI199" s="143"/>
      <c r="BJ199" s="143"/>
      <c r="BK199" s="143"/>
      <c r="BL199" s="143"/>
    </row>
    <row r="200" spans="1:64" x14ac:dyDescent="0.35">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row>
    <row r="201" spans="1:64" x14ac:dyDescent="0.35">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row>
    <row r="202" spans="1:64" x14ac:dyDescent="0.35">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row>
    <row r="203" spans="1:64" x14ac:dyDescent="0.35">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row>
    <row r="204" spans="1:64" x14ac:dyDescent="0.35">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row>
    <row r="205" spans="1:64" x14ac:dyDescent="0.35">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row>
    <row r="206" spans="1:64" x14ac:dyDescent="0.35">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c r="BI206" s="143"/>
      <c r="BJ206" s="143"/>
      <c r="BK206" s="143"/>
      <c r="BL206" s="143"/>
    </row>
    <row r="207" spans="1:64" x14ac:dyDescent="0.35">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row>
    <row r="208" spans="1:64" x14ac:dyDescent="0.35">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row>
    <row r="209" spans="1:64" x14ac:dyDescent="0.35">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row>
    <row r="210" spans="1:64" x14ac:dyDescent="0.35">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c r="BI210" s="143"/>
      <c r="BJ210" s="143"/>
      <c r="BK210" s="143"/>
      <c r="BL210" s="143"/>
    </row>
    <row r="211" spans="1:64" x14ac:dyDescent="0.35">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row>
    <row r="212" spans="1:64" x14ac:dyDescent="0.35">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row>
    <row r="213" spans="1:64" x14ac:dyDescent="0.35">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row>
    <row r="214" spans="1:64" x14ac:dyDescent="0.35">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row>
    <row r="215" spans="1:64" x14ac:dyDescent="0.35">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row>
    <row r="216" spans="1:64" x14ac:dyDescent="0.35">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row>
    <row r="217" spans="1:64" x14ac:dyDescent="0.35">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row>
    <row r="218" spans="1:64" x14ac:dyDescent="0.35">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row>
    <row r="219" spans="1:64" x14ac:dyDescent="0.35">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row>
    <row r="220" spans="1:64" x14ac:dyDescent="0.35">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row>
    <row r="221" spans="1:64" x14ac:dyDescent="0.35">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row>
    <row r="222" spans="1:64" x14ac:dyDescent="0.35">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row>
    <row r="223" spans="1:64" x14ac:dyDescent="0.35">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c r="AN223" s="143"/>
      <c r="AO223" s="143"/>
      <c r="AP223" s="143"/>
      <c r="AQ223" s="143"/>
      <c r="AR223" s="143"/>
      <c r="AS223" s="143"/>
      <c r="AT223" s="143"/>
      <c r="AU223" s="143"/>
      <c r="AV223" s="143"/>
      <c r="AW223" s="143"/>
      <c r="AX223" s="143"/>
      <c r="AY223" s="143"/>
      <c r="AZ223" s="143"/>
      <c r="BA223" s="143"/>
      <c r="BB223" s="143"/>
      <c r="BC223" s="143"/>
      <c r="BD223" s="143"/>
      <c r="BE223" s="143"/>
      <c r="BF223" s="143"/>
      <c r="BG223" s="143"/>
      <c r="BH223" s="143"/>
      <c r="BI223" s="143"/>
      <c r="BJ223" s="143"/>
      <c r="BK223" s="143"/>
      <c r="BL223" s="143"/>
    </row>
    <row r="224" spans="1:64" x14ac:dyDescent="0.35">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row>
    <row r="225" spans="1:64" x14ac:dyDescent="0.35">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row>
    <row r="226" spans="1:64" x14ac:dyDescent="0.35">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row>
    <row r="227" spans="1:64" x14ac:dyDescent="0.35">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c r="BJ227" s="143"/>
      <c r="BK227" s="143"/>
      <c r="BL227" s="143"/>
    </row>
    <row r="228" spans="1:64" x14ac:dyDescent="0.35">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row>
    <row r="229" spans="1:64" x14ac:dyDescent="0.35">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c r="BI229" s="143"/>
      <c r="BJ229" s="143"/>
      <c r="BK229" s="143"/>
      <c r="BL229" s="143"/>
    </row>
    <row r="230" spans="1:64" x14ac:dyDescent="0.35">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row>
    <row r="231" spans="1:64" x14ac:dyDescent="0.35">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43"/>
      <c r="BF231" s="143"/>
      <c r="BG231" s="143"/>
      <c r="BH231" s="143"/>
      <c r="BI231" s="143"/>
      <c r="BJ231" s="143"/>
      <c r="BK231" s="143"/>
      <c r="BL231" s="143"/>
    </row>
    <row r="232" spans="1:64" x14ac:dyDescent="0.35">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c r="AL232" s="143"/>
      <c r="AM232" s="143"/>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row>
    <row r="233" spans="1:64" x14ac:dyDescent="0.35">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row>
    <row r="234" spans="1:64" x14ac:dyDescent="0.35">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row>
    <row r="235" spans="1:64" x14ac:dyDescent="0.35">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c r="BI235" s="143"/>
      <c r="BJ235" s="143"/>
      <c r="BK235" s="143"/>
      <c r="BL235" s="143"/>
    </row>
    <row r="236" spans="1:64" x14ac:dyDescent="0.35">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3"/>
      <c r="AY236" s="143"/>
      <c r="AZ236" s="143"/>
      <c r="BA236" s="143"/>
      <c r="BB236" s="143"/>
      <c r="BC236" s="143"/>
      <c r="BD236" s="143"/>
      <c r="BE236" s="143"/>
      <c r="BF236" s="143"/>
      <c r="BG236" s="143"/>
      <c r="BH236" s="143"/>
      <c r="BI236" s="143"/>
      <c r="BJ236" s="143"/>
      <c r="BK236" s="143"/>
      <c r="BL236" s="143"/>
    </row>
    <row r="237" spans="1:64" x14ac:dyDescent="0.35">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row>
    <row r="238" spans="1:64" x14ac:dyDescent="0.35">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row>
    <row r="239" spans="1:64" x14ac:dyDescent="0.35">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row>
    <row r="240" spans="1:64" x14ac:dyDescent="0.35">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row>
    <row r="241" spans="1:64" x14ac:dyDescent="0.35">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3"/>
      <c r="BI241" s="143"/>
      <c r="BJ241" s="143"/>
      <c r="BK241" s="143"/>
      <c r="BL241" s="143"/>
    </row>
    <row r="242" spans="1:64" x14ac:dyDescent="0.35">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3"/>
      <c r="AY242" s="143"/>
      <c r="AZ242" s="143"/>
      <c r="BA242" s="143"/>
      <c r="BB242" s="143"/>
      <c r="BC242" s="143"/>
      <c r="BD242" s="143"/>
      <c r="BE242" s="143"/>
      <c r="BF242" s="143"/>
      <c r="BG242" s="143"/>
      <c r="BH242" s="143"/>
      <c r="BI242" s="143"/>
      <c r="BJ242" s="143"/>
      <c r="BK242" s="143"/>
      <c r="BL242" s="143"/>
    </row>
    <row r="243" spans="1:64" x14ac:dyDescent="0.35">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row>
    <row r="244" spans="1:64" x14ac:dyDescent="0.35">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row>
    <row r="245" spans="1:64" x14ac:dyDescent="0.35">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row>
    <row r="246" spans="1:64" x14ac:dyDescent="0.35">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row>
    <row r="247" spans="1:64" x14ac:dyDescent="0.35">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row>
    <row r="248" spans="1:64" x14ac:dyDescent="0.35">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row>
    <row r="249" spans="1:64" x14ac:dyDescent="0.35">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c r="BI249" s="143"/>
      <c r="BJ249" s="143"/>
      <c r="BK249" s="143"/>
      <c r="BL249" s="143"/>
    </row>
    <row r="250" spans="1:64" x14ac:dyDescent="0.35">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3"/>
      <c r="AY250" s="143"/>
      <c r="AZ250" s="143"/>
      <c r="BA250" s="143"/>
      <c r="BB250" s="143"/>
      <c r="BC250" s="143"/>
      <c r="BD250" s="143"/>
      <c r="BE250" s="143"/>
      <c r="BF250" s="143"/>
      <c r="BG250" s="143"/>
      <c r="BH250" s="143"/>
      <c r="BI250" s="143"/>
      <c r="BJ250" s="143"/>
      <c r="BK250" s="143"/>
      <c r="BL250" s="143"/>
    </row>
    <row r="251" spans="1:64" x14ac:dyDescent="0.35">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row>
    <row r="252" spans="1:64" x14ac:dyDescent="0.35">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row>
    <row r="253" spans="1:64" x14ac:dyDescent="0.35">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row>
    <row r="254" spans="1:64" x14ac:dyDescent="0.35">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row>
    <row r="255" spans="1:64" x14ac:dyDescent="0.35">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row>
    <row r="256" spans="1:64" x14ac:dyDescent="0.35">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row>
    <row r="257" spans="1:64" x14ac:dyDescent="0.35">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row>
    <row r="258" spans="1:64" x14ac:dyDescent="0.35">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row>
    <row r="259" spans="1:64" x14ac:dyDescent="0.35">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row>
    <row r="260" spans="1:64" x14ac:dyDescent="0.35">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c r="AL260" s="143"/>
      <c r="AM260" s="143"/>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c r="BI260" s="143"/>
      <c r="BJ260" s="143"/>
      <c r="BK260" s="143"/>
      <c r="BL260" s="143"/>
    </row>
    <row r="261" spans="1:64" x14ac:dyDescent="0.35">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c r="BI261" s="143"/>
      <c r="BJ261" s="143"/>
      <c r="BK261" s="143"/>
      <c r="BL261" s="143"/>
    </row>
    <row r="262" spans="1:64" x14ac:dyDescent="0.35">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row>
    <row r="263" spans="1:64" x14ac:dyDescent="0.35">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row>
    <row r="264" spans="1:64" x14ac:dyDescent="0.35">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row>
    <row r="265" spans="1:64" x14ac:dyDescent="0.35">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3"/>
      <c r="AS265" s="143"/>
      <c r="AT265" s="143"/>
      <c r="AU265" s="143"/>
      <c r="AV265" s="143"/>
      <c r="AW265" s="143"/>
      <c r="AX265" s="143"/>
      <c r="AY265" s="143"/>
      <c r="AZ265" s="143"/>
      <c r="BA265" s="143"/>
      <c r="BB265" s="143"/>
      <c r="BC265" s="143"/>
      <c r="BD265" s="143"/>
      <c r="BE265" s="143"/>
      <c r="BF265" s="143"/>
      <c r="BG265" s="143"/>
      <c r="BH265" s="143"/>
      <c r="BI265" s="143"/>
      <c r="BJ265" s="143"/>
      <c r="BK265" s="143"/>
      <c r="BL265" s="143"/>
    </row>
    <row r="266" spans="1:64" x14ac:dyDescent="0.35">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c r="AL266" s="143"/>
      <c r="AM266" s="143"/>
      <c r="AN266" s="143"/>
      <c r="AO266" s="143"/>
      <c r="AP266" s="143"/>
      <c r="AQ266" s="143"/>
      <c r="AR266" s="143"/>
      <c r="AS266" s="143"/>
      <c r="AT266" s="143"/>
      <c r="AU266" s="143"/>
      <c r="AV266" s="143"/>
      <c r="AW266" s="143"/>
      <c r="AX266" s="143"/>
      <c r="AY266" s="143"/>
      <c r="AZ266" s="143"/>
      <c r="BA266" s="143"/>
      <c r="BB266" s="143"/>
      <c r="BC266" s="143"/>
      <c r="BD266" s="143"/>
      <c r="BE266" s="143"/>
      <c r="BF266" s="143"/>
      <c r="BG266" s="143"/>
      <c r="BH266" s="143"/>
      <c r="BI266" s="143"/>
      <c r="BJ266" s="143"/>
      <c r="BK266" s="143"/>
      <c r="BL266" s="143"/>
    </row>
    <row r="267" spans="1:64" x14ac:dyDescent="0.35">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row>
    <row r="268" spans="1:64" x14ac:dyDescent="0.35">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c r="BI268" s="143"/>
      <c r="BJ268" s="143"/>
      <c r="BK268" s="143"/>
      <c r="BL268" s="143"/>
    </row>
    <row r="269" spans="1:64" x14ac:dyDescent="0.35">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3"/>
      <c r="AL269" s="143"/>
      <c r="AM269" s="143"/>
      <c r="AN269" s="143"/>
      <c r="AO269" s="143"/>
      <c r="AP269" s="143"/>
      <c r="AQ269" s="143"/>
      <c r="AR269" s="143"/>
      <c r="AS269" s="143"/>
      <c r="AT269" s="143"/>
      <c r="AU269" s="143"/>
      <c r="AV269" s="143"/>
      <c r="AW269" s="143"/>
      <c r="AX269" s="143"/>
      <c r="AY269" s="143"/>
      <c r="AZ269" s="143"/>
      <c r="BA269" s="143"/>
      <c r="BB269" s="143"/>
      <c r="BC269" s="143"/>
      <c r="BD269" s="143"/>
      <c r="BE269" s="143"/>
      <c r="BF269" s="143"/>
      <c r="BG269" s="143"/>
      <c r="BH269" s="143"/>
      <c r="BI269" s="143"/>
      <c r="BJ269" s="143"/>
      <c r="BK269" s="143"/>
      <c r="BL269" s="143"/>
    </row>
    <row r="270" spans="1:64" x14ac:dyDescent="0.35">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row>
    <row r="271" spans="1:64" x14ac:dyDescent="0.35">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c r="AL271" s="143"/>
      <c r="AM271" s="143"/>
      <c r="AN271" s="143"/>
      <c r="AO271" s="143"/>
      <c r="AP271" s="143"/>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row>
    <row r="272" spans="1:64" x14ac:dyDescent="0.35">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c r="AL272" s="143"/>
      <c r="AM272" s="143"/>
      <c r="AN272" s="143"/>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c r="BI272" s="143"/>
      <c r="BJ272" s="143"/>
      <c r="BK272" s="143"/>
      <c r="BL272" s="143"/>
    </row>
    <row r="273" spans="1:64" x14ac:dyDescent="0.35">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row>
    <row r="274" spans="1:64" x14ac:dyDescent="0.35">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row>
    <row r="275" spans="1:64" x14ac:dyDescent="0.35">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row>
    <row r="276" spans="1:64" x14ac:dyDescent="0.35">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43"/>
      <c r="AT276" s="143"/>
      <c r="AU276" s="143"/>
      <c r="AV276" s="143"/>
      <c r="AW276" s="143"/>
      <c r="AX276" s="143"/>
      <c r="AY276" s="143"/>
      <c r="AZ276" s="143"/>
      <c r="BA276" s="143"/>
      <c r="BB276" s="143"/>
      <c r="BC276" s="143"/>
      <c r="BD276" s="143"/>
      <c r="BE276" s="143"/>
      <c r="BF276" s="143"/>
      <c r="BG276" s="143"/>
      <c r="BH276" s="143"/>
      <c r="BI276" s="143"/>
      <c r="BJ276" s="143"/>
      <c r="BK276" s="143"/>
      <c r="BL276" s="143"/>
    </row>
    <row r="277" spans="1:64" x14ac:dyDescent="0.35">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row>
    <row r="278" spans="1:64" x14ac:dyDescent="0.35">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row>
    <row r="279" spans="1:64" x14ac:dyDescent="0.35">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row>
    <row r="280" spans="1:64" x14ac:dyDescent="0.35">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row>
    <row r="281" spans="1:64" x14ac:dyDescent="0.35">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row>
    <row r="282" spans="1:64" x14ac:dyDescent="0.35">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c r="AL282" s="143"/>
      <c r="AM282" s="143"/>
      <c r="AN282" s="143"/>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c r="BI282" s="143"/>
      <c r="BJ282" s="143"/>
      <c r="BK282" s="143"/>
      <c r="BL282" s="143"/>
    </row>
    <row r="283" spans="1:64" x14ac:dyDescent="0.35">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c r="BI283" s="143"/>
      <c r="BJ283" s="143"/>
      <c r="BK283" s="143"/>
      <c r="BL283" s="143"/>
    </row>
    <row r="284" spans="1:64" x14ac:dyDescent="0.35">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c r="AX284" s="143"/>
      <c r="AY284" s="143"/>
      <c r="AZ284" s="143"/>
      <c r="BA284" s="143"/>
      <c r="BB284" s="143"/>
      <c r="BC284" s="143"/>
      <c r="BD284" s="143"/>
      <c r="BE284" s="143"/>
      <c r="BF284" s="143"/>
      <c r="BG284" s="143"/>
      <c r="BH284" s="143"/>
      <c r="BI284" s="143"/>
      <c r="BJ284" s="143"/>
      <c r="BK284" s="143"/>
      <c r="BL284" s="143"/>
    </row>
    <row r="285" spans="1:64" x14ac:dyDescent="0.35">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row>
    <row r="286" spans="1:64" x14ac:dyDescent="0.35">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3"/>
      <c r="AL286" s="143"/>
      <c r="AM286" s="143"/>
      <c r="AN286" s="143"/>
      <c r="AO286" s="143"/>
      <c r="AP286" s="143"/>
      <c r="AQ286" s="143"/>
      <c r="AR286" s="143"/>
      <c r="AS286" s="143"/>
      <c r="AT286" s="143"/>
      <c r="AU286" s="143"/>
      <c r="AV286" s="143"/>
      <c r="AW286" s="143"/>
      <c r="AX286" s="143"/>
      <c r="AY286" s="143"/>
      <c r="AZ286" s="143"/>
      <c r="BA286" s="143"/>
      <c r="BB286" s="143"/>
      <c r="BC286" s="143"/>
      <c r="BD286" s="143"/>
      <c r="BE286" s="143"/>
      <c r="BF286" s="143"/>
      <c r="BG286" s="143"/>
      <c r="BH286" s="143"/>
      <c r="BI286" s="143"/>
      <c r="BJ286" s="143"/>
      <c r="BK286" s="143"/>
      <c r="BL286" s="143"/>
    </row>
    <row r="287" spans="1:64" x14ac:dyDescent="0.35">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row>
    <row r="288" spans="1:64" x14ac:dyDescent="0.35">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row>
    <row r="289" spans="1:64" x14ac:dyDescent="0.35">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3"/>
      <c r="AY289" s="143"/>
      <c r="AZ289" s="143"/>
      <c r="BA289" s="143"/>
      <c r="BB289" s="143"/>
      <c r="BC289" s="143"/>
      <c r="BD289" s="143"/>
      <c r="BE289" s="143"/>
      <c r="BF289" s="143"/>
      <c r="BG289" s="143"/>
      <c r="BH289" s="143"/>
      <c r="BI289" s="143"/>
      <c r="BJ289" s="143"/>
      <c r="BK289" s="143"/>
      <c r="BL289" s="143"/>
    </row>
    <row r="290" spans="1:64" x14ac:dyDescent="0.35">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3"/>
      <c r="AY290" s="143"/>
      <c r="AZ290" s="143"/>
      <c r="BA290" s="143"/>
      <c r="BB290" s="143"/>
      <c r="BC290" s="143"/>
      <c r="BD290" s="143"/>
      <c r="BE290" s="143"/>
      <c r="BF290" s="143"/>
      <c r="BG290" s="143"/>
      <c r="BH290" s="143"/>
      <c r="BI290" s="143"/>
      <c r="BJ290" s="143"/>
      <c r="BK290" s="143"/>
      <c r="BL290" s="143"/>
    </row>
  </sheetData>
  <sheetProtection algorithmName="SHA-512" hashValue="sAQ41RAVrdL7VmFqM6AZoLI9Dz+RWCoR3F3osRUOFfLs9PBzQNJfOERvRSLNxc8JIpi886WlTlMlSy+FPTCrWw==" saltValue="rluHUZib3g9mP+yJLPrqhw==" spinCount="100000" sheet="1" objects="1" scenarios="1"/>
  <mergeCells count="47">
    <mergeCell ref="R10:T10"/>
    <mergeCell ref="R11:T11"/>
    <mergeCell ref="R12:T12"/>
    <mergeCell ref="R13:T13"/>
    <mergeCell ref="E6:J6"/>
    <mergeCell ref="L3:R7"/>
    <mergeCell ref="R14:T14"/>
    <mergeCell ref="R15:T15"/>
    <mergeCell ref="R16:T16"/>
    <mergeCell ref="R17:T17"/>
    <mergeCell ref="R18:T18"/>
    <mergeCell ref="R19:T19"/>
    <mergeCell ref="R20:T20"/>
    <mergeCell ref="R21:T21"/>
    <mergeCell ref="R22:T22"/>
    <mergeCell ref="R23:T23"/>
    <mergeCell ref="R24:T24"/>
    <mergeCell ref="R26:T26"/>
    <mergeCell ref="R27:T27"/>
    <mergeCell ref="R28:T28"/>
    <mergeCell ref="R29:T29"/>
    <mergeCell ref="R25:T25"/>
    <mergeCell ref="R30:T30"/>
    <mergeCell ref="R31:T31"/>
    <mergeCell ref="R32:T32"/>
    <mergeCell ref="R33:T33"/>
    <mergeCell ref="R34:T34"/>
    <mergeCell ref="R35:T35"/>
    <mergeCell ref="R36:T36"/>
    <mergeCell ref="R37:T37"/>
    <mergeCell ref="R38:T38"/>
    <mergeCell ref="R40:T40"/>
    <mergeCell ref="R39:T39"/>
    <mergeCell ref="R41:T41"/>
    <mergeCell ref="R42:T42"/>
    <mergeCell ref="R43:T43"/>
    <mergeCell ref="R44:T44"/>
    <mergeCell ref="R45:T45"/>
    <mergeCell ref="R51:T51"/>
    <mergeCell ref="R52:T52"/>
    <mergeCell ref="R54:T54"/>
    <mergeCell ref="R46:T46"/>
    <mergeCell ref="R47:T47"/>
    <mergeCell ref="R48:T48"/>
    <mergeCell ref="R49:T49"/>
    <mergeCell ref="R50:T50"/>
    <mergeCell ref="R53:T53"/>
  </mergeCells>
  <phoneticPr fontId="59" type="noConversion"/>
  <pageMargins left="0.70866141732283472" right="0.32569444444444445" top="0.37333333333333335" bottom="0.74803149606299213" header="0.31496062992125984" footer="0.31496062992125984"/>
  <pageSetup paperSize="9" scale="67"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9">
    <pageSetUpPr fitToPage="1"/>
  </sheetPr>
  <dimension ref="A1:AS180"/>
  <sheetViews>
    <sheetView topLeftCell="A4" zoomScale="76" zoomScaleNormal="76" workbookViewId="0">
      <selection activeCell="F25" sqref="F25"/>
    </sheetView>
  </sheetViews>
  <sheetFormatPr defaultColWidth="8.7265625" defaultRowHeight="14.5" x14ac:dyDescent="0.35"/>
  <cols>
    <col min="1" max="1" width="1.54296875" style="144" customWidth="1"/>
    <col min="2" max="2" width="27.7265625" style="144" customWidth="1"/>
    <col min="3" max="3" width="14.81640625" style="144" customWidth="1"/>
    <col min="4" max="4" width="17.7265625" style="144" customWidth="1"/>
    <col min="5" max="5" width="14.7265625" style="144" customWidth="1"/>
    <col min="6" max="6" width="15.453125" style="144" customWidth="1"/>
    <col min="7" max="7" width="0.54296875" style="144" customWidth="1"/>
    <col min="8" max="8" width="18.81640625" style="144" customWidth="1"/>
    <col min="9" max="9" width="14.81640625" style="144" customWidth="1"/>
    <col min="10" max="10" width="14.453125" style="144" customWidth="1"/>
    <col min="11" max="11" width="37.26953125" style="144" customWidth="1"/>
    <col min="12" max="12" width="55.26953125" style="144" customWidth="1"/>
    <col min="13" max="13" width="23.453125" style="144" customWidth="1"/>
    <col min="14" max="14" width="1.26953125" style="144" customWidth="1"/>
    <col min="15" max="16384" width="8.7265625" style="144"/>
  </cols>
  <sheetData>
    <row r="1" spans="1:45" ht="9" customHeight="1" x14ac:dyDescent="0.3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232"/>
      <c r="AR1" s="232"/>
      <c r="AS1" s="232"/>
    </row>
    <row r="2" spans="1:45" ht="20" x14ac:dyDescent="0.4">
      <c r="A2" s="143"/>
      <c r="B2" s="143"/>
      <c r="C2" s="145" t="s">
        <v>211</v>
      </c>
      <c r="D2" s="143"/>
      <c r="E2" s="146"/>
      <c r="F2" s="146"/>
      <c r="G2" s="146"/>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232"/>
      <c r="AR2" s="232"/>
      <c r="AS2" s="232"/>
    </row>
    <row r="3" spans="1:45" ht="15" x14ac:dyDescent="0.4">
      <c r="A3" s="143"/>
      <c r="B3" s="143"/>
      <c r="C3" s="143"/>
      <c r="D3" s="147"/>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232"/>
      <c r="AR3" s="232"/>
      <c r="AS3" s="232"/>
    </row>
    <row r="4" spans="1:45" ht="15" x14ac:dyDescent="0.4">
      <c r="A4" s="143"/>
      <c r="B4" s="147"/>
      <c r="C4" s="147"/>
      <c r="D4" s="148" t="s">
        <v>43</v>
      </c>
      <c r="E4" s="800" t="str">
        <f>IF('Basdata &amp; Resultat'!C6,'Basdata &amp; Resultat'!C6,"")</f>
        <v/>
      </c>
      <c r="F4" s="932"/>
      <c r="G4" s="932"/>
      <c r="H4" s="806"/>
      <c r="I4" s="148"/>
      <c r="J4" s="148"/>
      <c r="K4" s="143"/>
      <c r="L4" s="147"/>
      <c r="M4" s="147"/>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232"/>
      <c r="AR4" s="232"/>
      <c r="AS4" s="232"/>
    </row>
    <row r="5" spans="1:45" ht="19" x14ac:dyDescent="0.5">
      <c r="A5" s="143"/>
      <c r="B5" s="149" t="s">
        <v>59</v>
      </c>
      <c r="C5" s="147"/>
      <c r="D5" s="147"/>
      <c r="E5" s="147"/>
      <c r="F5" s="147"/>
      <c r="G5" s="147"/>
      <c r="H5" s="147"/>
      <c r="I5" s="147"/>
      <c r="J5" s="147"/>
      <c r="K5" s="147"/>
      <c r="L5" s="143"/>
      <c r="M5" s="150"/>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232"/>
      <c r="AR5" s="232"/>
      <c r="AS5" s="232"/>
    </row>
    <row r="6" spans="1:45" ht="15" x14ac:dyDescent="0.4">
      <c r="A6" s="143"/>
      <c r="B6" s="146" t="s">
        <v>215</v>
      </c>
      <c r="C6" s="147"/>
      <c r="D6" s="147"/>
      <c r="E6" s="147"/>
      <c r="F6" s="147"/>
      <c r="G6" s="147"/>
      <c r="H6" s="147"/>
      <c r="I6" s="143"/>
      <c r="J6" s="147"/>
      <c r="K6" s="147"/>
      <c r="L6" s="143"/>
      <c r="M6" s="147"/>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232"/>
      <c r="AR6" s="232"/>
      <c r="AS6" s="232"/>
    </row>
    <row r="7" spans="1:45" ht="2.25" customHeight="1" thickBot="1" x14ac:dyDescent="0.45">
      <c r="A7" s="143"/>
      <c r="B7" s="147"/>
      <c r="C7" s="147"/>
      <c r="D7" s="147"/>
      <c r="E7" s="147"/>
      <c r="F7" s="147"/>
      <c r="G7" s="147"/>
      <c r="H7" s="147"/>
      <c r="I7" s="143"/>
      <c r="J7" s="147"/>
      <c r="K7" s="147"/>
      <c r="L7" s="143"/>
      <c r="M7" s="147"/>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232"/>
      <c r="AR7" s="232"/>
      <c r="AS7" s="232"/>
    </row>
    <row r="8" spans="1:45" ht="15" x14ac:dyDescent="0.4">
      <c r="A8" s="143"/>
      <c r="B8" s="906" t="s">
        <v>97</v>
      </c>
      <c r="C8" s="908" t="s">
        <v>69</v>
      </c>
      <c r="D8" s="877" t="s">
        <v>258</v>
      </c>
      <c r="E8" s="877" t="s">
        <v>259</v>
      </c>
      <c r="F8" s="877" t="s">
        <v>260</v>
      </c>
      <c r="G8" s="147"/>
      <c r="H8" s="901" t="s">
        <v>261</v>
      </c>
      <c r="I8" s="921" t="s">
        <v>2</v>
      </c>
      <c r="J8" s="939"/>
      <c r="K8" s="940"/>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232"/>
      <c r="AR8" s="232"/>
      <c r="AS8" s="232"/>
    </row>
    <row r="9" spans="1:45" ht="15" customHeight="1" thickBot="1" x14ac:dyDescent="0.45">
      <c r="A9" s="143"/>
      <c r="B9" s="907"/>
      <c r="C9" s="909"/>
      <c r="D9" s="909"/>
      <c r="E9" s="909"/>
      <c r="F9" s="909"/>
      <c r="G9" s="147"/>
      <c r="H9" s="938"/>
      <c r="I9" s="941"/>
      <c r="J9" s="942"/>
      <c r="K9" s="9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232"/>
      <c r="AR9" s="232"/>
      <c r="AS9" s="232"/>
    </row>
    <row r="10" spans="1:45" ht="18.649999999999999" customHeight="1" x14ac:dyDescent="0.5">
      <c r="A10" s="143"/>
      <c r="B10" s="151" t="s">
        <v>9</v>
      </c>
      <c r="C10" s="152" t="s">
        <v>92</v>
      </c>
      <c r="D10" s="80"/>
      <c r="E10" s="80"/>
      <c r="F10" s="153">
        <f>E10-D10</f>
        <v>0</v>
      </c>
      <c r="G10" s="147"/>
      <c r="H10" s="648" t="s">
        <v>176</v>
      </c>
      <c r="I10" s="944"/>
      <c r="J10" s="944"/>
      <c r="K10" s="945"/>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232"/>
      <c r="AR10" s="232"/>
      <c r="AS10" s="232"/>
    </row>
    <row r="11" spans="1:45" ht="18.649999999999999" customHeight="1" x14ac:dyDescent="0.4">
      <c r="A11" s="143"/>
      <c r="B11" s="154" t="s">
        <v>93</v>
      </c>
      <c r="C11" s="64" t="s">
        <v>70</v>
      </c>
      <c r="D11" s="74"/>
      <c r="E11" s="74"/>
      <c r="F11" s="155">
        <f t="shared" ref="F11:F18" si="0">E11-D11</f>
        <v>0</v>
      </c>
      <c r="G11" s="147"/>
      <c r="H11" s="649" t="s">
        <v>177</v>
      </c>
      <c r="I11" s="946"/>
      <c r="J11" s="946"/>
      <c r="K11" s="947"/>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232"/>
      <c r="AR11" s="232"/>
      <c r="AS11" s="232"/>
    </row>
    <row r="12" spans="1:45" ht="18.649999999999999" customHeight="1" x14ac:dyDescent="0.4">
      <c r="A12" s="143"/>
      <c r="B12" s="154" t="s">
        <v>94</v>
      </c>
      <c r="C12" s="64" t="s">
        <v>70</v>
      </c>
      <c r="D12" s="74"/>
      <c r="E12" s="74"/>
      <c r="F12" s="155">
        <f t="shared" si="0"/>
        <v>0</v>
      </c>
      <c r="G12" s="147"/>
      <c r="H12" s="649" t="s">
        <v>177</v>
      </c>
      <c r="I12" s="948"/>
      <c r="J12" s="948"/>
      <c r="K12" s="947"/>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232"/>
      <c r="AR12" s="232"/>
      <c r="AS12" s="232"/>
    </row>
    <row r="13" spans="1:45" ht="18.649999999999999" customHeight="1" x14ac:dyDescent="0.4">
      <c r="A13" s="143"/>
      <c r="B13" s="154" t="s">
        <v>67</v>
      </c>
      <c r="C13" s="64" t="s">
        <v>71</v>
      </c>
      <c r="D13" s="74"/>
      <c r="E13" s="74"/>
      <c r="F13" s="155">
        <f t="shared" si="0"/>
        <v>0</v>
      </c>
      <c r="G13" s="147"/>
      <c r="H13" s="649"/>
      <c r="I13" s="946"/>
      <c r="J13" s="946"/>
      <c r="K13" s="947"/>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232"/>
      <c r="AR13" s="232"/>
      <c r="AS13" s="232"/>
    </row>
    <row r="14" spans="1:45" ht="18.649999999999999" customHeight="1" x14ac:dyDescent="0.4">
      <c r="A14" s="143"/>
      <c r="B14" s="154" t="s">
        <v>68</v>
      </c>
      <c r="C14" s="64" t="s">
        <v>71</v>
      </c>
      <c r="D14" s="74"/>
      <c r="E14" s="74"/>
      <c r="F14" s="155">
        <f t="shared" si="0"/>
        <v>0</v>
      </c>
      <c r="G14" s="147"/>
      <c r="H14" s="649"/>
      <c r="I14" s="946"/>
      <c r="J14" s="946"/>
      <c r="K14" s="947"/>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232"/>
      <c r="AR14" s="232"/>
      <c r="AS14" s="232"/>
    </row>
    <row r="15" spans="1:45" ht="18.649999999999999" customHeight="1" x14ac:dyDescent="0.5">
      <c r="A15" s="143"/>
      <c r="B15" s="154" t="s">
        <v>99</v>
      </c>
      <c r="C15" s="64" t="s">
        <v>95</v>
      </c>
      <c r="D15" s="74"/>
      <c r="E15" s="74"/>
      <c r="F15" s="155">
        <f t="shared" si="0"/>
        <v>0</v>
      </c>
      <c r="G15" s="147"/>
      <c r="H15" s="649"/>
      <c r="I15" s="946"/>
      <c r="J15" s="946"/>
      <c r="K15" s="947"/>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232"/>
      <c r="AR15" s="232"/>
      <c r="AS15" s="232"/>
    </row>
    <row r="16" spans="1:45" ht="18.649999999999999" customHeight="1" x14ac:dyDescent="0.5">
      <c r="A16" s="143"/>
      <c r="B16" s="154" t="s">
        <v>100</v>
      </c>
      <c r="C16" s="64" t="s">
        <v>95</v>
      </c>
      <c r="D16" s="74"/>
      <c r="E16" s="74"/>
      <c r="F16" s="155">
        <f t="shared" si="0"/>
        <v>0</v>
      </c>
      <c r="G16" s="147"/>
      <c r="H16" s="649"/>
      <c r="I16" s="946"/>
      <c r="J16" s="946"/>
      <c r="K16" s="947"/>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232"/>
      <c r="AR16" s="232"/>
      <c r="AS16" s="232"/>
    </row>
    <row r="17" spans="1:45" ht="18.649999999999999" customHeight="1" x14ac:dyDescent="0.5">
      <c r="A17" s="143"/>
      <c r="B17" s="154" t="s">
        <v>131</v>
      </c>
      <c r="C17" s="156" t="s">
        <v>96</v>
      </c>
      <c r="D17" s="75"/>
      <c r="E17" s="75"/>
      <c r="F17" s="155">
        <f t="shared" si="0"/>
        <v>0</v>
      </c>
      <c r="G17" s="147"/>
      <c r="H17" s="649" t="s">
        <v>249</v>
      </c>
      <c r="I17" s="946"/>
      <c r="J17" s="946"/>
      <c r="K17" s="947"/>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232"/>
      <c r="AR17" s="232"/>
      <c r="AS17" s="232"/>
    </row>
    <row r="18" spans="1:45" ht="18.649999999999999" customHeight="1" thickBot="1" x14ac:dyDescent="0.45">
      <c r="A18" s="143"/>
      <c r="B18" s="157" t="s">
        <v>91</v>
      </c>
      <c r="C18" s="69"/>
      <c r="D18" s="76"/>
      <c r="E18" s="76"/>
      <c r="F18" s="158">
        <f t="shared" si="0"/>
        <v>0</v>
      </c>
      <c r="G18" s="147"/>
      <c r="H18" s="650"/>
      <c r="I18" s="949"/>
      <c r="J18" s="949"/>
      <c r="K18" s="950"/>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232"/>
      <c r="AR18" s="232"/>
      <c r="AS18" s="232"/>
    </row>
    <row r="19" spans="1:45" ht="6" customHeight="1" x14ac:dyDescent="0.4">
      <c r="A19" s="143"/>
      <c r="B19" s="143"/>
      <c r="C19" s="143"/>
      <c r="D19" s="143"/>
      <c r="E19" s="143"/>
      <c r="F19" s="143"/>
      <c r="G19" s="147"/>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232"/>
      <c r="AR19" s="232"/>
      <c r="AS19" s="232"/>
    </row>
    <row r="20" spans="1:45" ht="15" x14ac:dyDescent="0.4">
      <c r="A20" s="143"/>
      <c r="B20" s="146" t="s">
        <v>218</v>
      </c>
      <c r="C20" s="143"/>
      <c r="D20" s="143"/>
      <c r="E20" s="143"/>
      <c r="F20" s="143"/>
      <c r="G20" s="147"/>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232"/>
      <c r="AR20" s="232"/>
      <c r="AS20" s="232"/>
    </row>
    <row r="21" spans="1:45" ht="3" customHeight="1" thickBot="1" x14ac:dyDescent="0.45">
      <c r="A21" s="143"/>
      <c r="B21" s="143"/>
      <c r="C21" s="143"/>
      <c r="D21" s="143"/>
      <c r="E21" s="143"/>
      <c r="F21" s="143"/>
      <c r="G21" s="147"/>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232"/>
      <c r="AR21" s="232"/>
    </row>
    <row r="22" spans="1:45" ht="15" x14ac:dyDescent="0.4">
      <c r="A22" s="143"/>
      <c r="B22" s="887" t="s">
        <v>262</v>
      </c>
      <c r="C22" s="903"/>
      <c r="D22" s="895" t="s">
        <v>263</v>
      </c>
      <c r="E22" s="877" t="s">
        <v>264</v>
      </c>
      <c r="F22" s="893" t="s">
        <v>265</v>
      </c>
      <c r="G22" s="147"/>
      <c r="H22" s="895" t="str">
        <f>D22</f>
        <v>Beräknat enl. relationshandling</v>
      </c>
      <c r="I22" s="893" t="str">
        <f>E22</f>
        <v>Beräknat för år 1</v>
      </c>
      <c r="J22" s="936" t="s">
        <v>2</v>
      </c>
      <c r="K22" s="937"/>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232"/>
      <c r="AR22" s="232"/>
    </row>
    <row r="23" spans="1:45" ht="15" x14ac:dyDescent="0.4">
      <c r="A23" s="143"/>
      <c r="B23" s="889"/>
      <c r="C23" s="904"/>
      <c r="D23" s="896"/>
      <c r="E23" s="878"/>
      <c r="F23" s="894"/>
      <c r="G23" s="147"/>
      <c r="H23" s="896"/>
      <c r="I23" s="894"/>
      <c r="J23" s="924"/>
      <c r="K23" s="925"/>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232"/>
      <c r="AR23" s="232"/>
    </row>
    <row r="24" spans="1:45" ht="17" thickBot="1" x14ac:dyDescent="0.5">
      <c r="A24" s="143"/>
      <c r="B24" s="891"/>
      <c r="C24" s="905"/>
      <c r="D24" s="159" t="s">
        <v>50</v>
      </c>
      <c r="E24" s="160" t="s">
        <v>50</v>
      </c>
      <c r="F24" s="161" t="s">
        <v>171</v>
      </c>
      <c r="G24" s="147"/>
      <c r="H24" s="162" t="s">
        <v>158</v>
      </c>
      <c r="I24" s="163" t="s">
        <v>157</v>
      </c>
      <c r="J24" s="926"/>
      <c r="K24" s="927"/>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row>
    <row r="25" spans="1:45" ht="18.649999999999999" customHeight="1" x14ac:dyDescent="0.4">
      <c r="A25" s="143"/>
      <c r="B25" s="164"/>
      <c r="C25" s="165" t="s">
        <v>182</v>
      </c>
      <c r="D25" s="96"/>
      <c r="E25" s="66"/>
      <c r="F25" s="166">
        <f>IF(D25&gt;0,E25/D25,0)</f>
        <v>0</v>
      </c>
      <c r="G25" s="147"/>
      <c r="H25" s="167">
        <f>IFERROR(D25/'Basdata &amp; Resultat'!$F$23,0)</f>
        <v>0</v>
      </c>
      <c r="I25" s="168">
        <f>IFERROR(E25/'Basdata &amp; Resultat'!$F$23,0)</f>
        <v>0</v>
      </c>
      <c r="J25" s="928"/>
      <c r="K25" s="929"/>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row>
    <row r="26" spans="1:45" ht="18.649999999999999" customHeight="1" x14ac:dyDescent="0.4">
      <c r="A26" s="143"/>
      <c r="B26" s="169"/>
      <c r="C26" s="170" t="s">
        <v>9</v>
      </c>
      <c r="D26" s="97"/>
      <c r="E26" s="95"/>
      <c r="F26" s="647">
        <f>IF(D26&gt;0,E26/D26,0)</f>
        <v>0</v>
      </c>
      <c r="G26" s="147"/>
      <c r="H26" s="171">
        <f>IFERROR(D26/'Basdata &amp; Resultat'!$F$23,0)</f>
        <v>0</v>
      </c>
      <c r="I26" s="155">
        <f>IFERROR(E26/'Basdata &amp; Resultat'!$F$23,0)</f>
        <v>0</v>
      </c>
      <c r="J26" s="930"/>
      <c r="K26" s="931"/>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row>
    <row r="27" spans="1:45" ht="18.649999999999999" customHeight="1" x14ac:dyDescent="0.4">
      <c r="A27" s="143"/>
      <c r="B27" s="169"/>
      <c r="C27" s="170" t="s">
        <v>173</v>
      </c>
      <c r="D27" s="98"/>
      <c r="E27" s="56"/>
      <c r="F27" s="172">
        <f t="shared" ref="F27:F30" si="1">IF(D27&gt;0,E27/D27,0)</f>
        <v>0</v>
      </c>
      <c r="G27" s="147"/>
      <c r="H27" s="171">
        <f>IFERROR(D27/'Basdata &amp; Resultat'!$F$23,0)</f>
        <v>0</v>
      </c>
      <c r="I27" s="155">
        <f>IFERROR(E27/'Basdata &amp; Resultat'!$F$23,0)</f>
        <v>0</v>
      </c>
      <c r="J27" s="762"/>
      <c r="K27" s="76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row>
    <row r="28" spans="1:45" ht="18.649999999999999" customHeight="1" x14ac:dyDescent="0.4">
      <c r="A28" s="143"/>
      <c r="B28" s="169"/>
      <c r="C28" s="173" t="s">
        <v>227</v>
      </c>
      <c r="D28" s="99"/>
      <c r="E28" s="137"/>
      <c r="F28" s="172">
        <f t="shared" si="1"/>
        <v>0</v>
      </c>
      <c r="G28" s="147"/>
      <c r="H28" s="171">
        <f>IFERROR(D28/'Basdata &amp; Resultat'!$F$23,0)</f>
        <v>0</v>
      </c>
      <c r="I28" s="155">
        <f>IFERROR(E28/'Basdata &amp; Resultat'!$F$23,0)</f>
        <v>0</v>
      </c>
      <c r="J28" s="933"/>
      <c r="K28" s="931"/>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row>
    <row r="29" spans="1:45" ht="18.649999999999999" customHeight="1" x14ac:dyDescent="0.4">
      <c r="A29" s="143"/>
      <c r="B29" s="169"/>
      <c r="C29" s="173" t="s">
        <v>98</v>
      </c>
      <c r="D29" s="99"/>
      <c r="E29" s="137"/>
      <c r="F29" s="172">
        <f t="shared" si="1"/>
        <v>0</v>
      </c>
      <c r="G29" s="147"/>
      <c r="H29" s="171">
        <f>IFERROR(D29/'Basdata &amp; Resultat'!$F$23,0)</f>
        <v>0</v>
      </c>
      <c r="I29" s="155">
        <f>IFERROR(E29/'Basdata &amp; Resultat'!$F$23,0)</f>
        <v>0</v>
      </c>
      <c r="J29" s="933"/>
      <c r="K29" s="931"/>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row>
    <row r="30" spans="1:45" ht="18.649999999999999" customHeight="1" x14ac:dyDescent="0.4">
      <c r="A30" s="143"/>
      <c r="B30" s="169"/>
      <c r="C30" s="173" t="s">
        <v>183</v>
      </c>
      <c r="D30" s="99"/>
      <c r="E30" s="137"/>
      <c r="F30" s="172">
        <f t="shared" si="1"/>
        <v>0</v>
      </c>
      <c r="G30" s="147"/>
      <c r="H30" s="171">
        <f>IFERROR(D30/'Basdata &amp; Resultat'!$F$23,0)</f>
        <v>0</v>
      </c>
      <c r="I30" s="155">
        <f>IFERROR(E30/'Basdata &amp; Resultat'!$F$23,0)</f>
        <v>0</v>
      </c>
      <c r="J30" s="933"/>
      <c r="K30" s="931"/>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row>
    <row r="31" spans="1:45" ht="18.649999999999999" customHeight="1" thickBot="1" x14ac:dyDescent="0.45">
      <c r="A31" s="143"/>
      <c r="B31" s="174"/>
      <c r="C31" s="175" t="s">
        <v>131</v>
      </c>
      <c r="D31" s="100"/>
      <c r="E31" s="69"/>
      <c r="F31" s="176"/>
      <c r="G31" s="147"/>
      <c r="H31" s="177">
        <f>IFERROR(D31/'Basdata &amp; Resultat'!$F$23,0)</f>
        <v>0</v>
      </c>
      <c r="I31" s="178">
        <f>IFERROR(E31/'Basdata &amp; Resultat'!$F$23,0)</f>
        <v>0</v>
      </c>
      <c r="J31" s="934"/>
      <c r="K31" s="935"/>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row>
    <row r="32" spans="1:45" ht="15.75" customHeight="1" x14ac:dyDescent="0.4">
      <c r="A32" s="143"/>
      <c r="B32" s="143"/>
      <c r="C32" s="143"/>
      <c r="D32" s="143"/>
      <c r="E32" s="143"/>
      <c r="F32" s="143"/>
      <c r="G32" s="147"/>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232"/>
      <c r="AR32" s="232"/>
    </row>
    <row r="33" spans="1:44" ht="19" x14ac:dyDescent="0.5">
      <c r="A33" s="143"/>
      <c r="B33" s="149" t="s">
        <v>60</v>
      </c>
      <c r="C33" s="149"/>
      <c r="D33" s="149"/>
      <c r="E33" s="149"/>
      <c r="F33" s="149"/>
      <c r="G33" s="147"/>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651"/>
      <c r="AR33" s="651"/>
    </row>
    <row r="34" spans="1:44" ht="15" x14ac:dyDescent="0.4">
      <c r="A34" s="143"/>
      <c r="B34" s="146" t="str">
        <f>B6</f>
        <v xml:space="preserve">Tabell 1. Underlag för korrigering av avvikelser i brukande </v>
      </c>
      <c r="C34" s="147"/>
      <c r="D34" s="147"/>
      <c r="E34" s="147"/>
      <c r="F34" s="147"/>
      <c r="G34" s="147"/>
      <c r="H34" s="147"/>
      <c r="I34" s="147"/>
      <c r="J34" s="147"/>
      <c r="K34" s="147"/>
      <c r="L34" s="147"/>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232"/>
      <c r="AR34" s="232"/>
    </row>
    <row r="35" spans="1:44" ht="2.25" customHeight="1" thickBot="1" x14ac:dyDescent="0.45">
      <c r="A35" s="143"/>
      <c r="B35" s="147"/>
      <c r="C35" s="147"/>
      <c r="D35" s="147"/>
      <c r="E35" s="147"/>
      <c r="F35" s="147"/>
      <c r="G35" s="147"/>
      <c r="H35" s="147"/>
      <c r="I35" s="147"/>
      <c r="J35" s="147"/>
      <c r="K35" s="147"/>
      <c r="L35" s="147"/>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232"/>
      <c r="AR35" s="232"/>
    </row>
    <row r="36" spans="1:44" ht="15" x14ac:dyDescent="0.4">
      <c r="A36" s="143"/>
      <c r="B36" s="897" t="str">
        <f>B8</f>
        <v>Indatavärden</v>
      </c>
      <c r="C36" s="877" t="str">
        <f>C8</f>
        <v>Enhet</v>
      </c>
      <c r="D36" s="877" t="str">
        <f>D8</f>
        <v>Beräknad brukarindata</v>
      </c>
      <c r="E36" s="877" t="str">
        <f>E8</f>
        <v>Uppmätt brukarindata</v>
      </c>
      <c r="F36" s="893" t="str">
        <f>F8</f>
        <v>Avvikelse brukarindata</v>
      </c>
      <c r="G36" s="147"/>
      <c r="H36" s="901" t="str">
        <f>H8</f>
        <v>Icke försumbar avvikelse</v>
      </c>
      <c r="I36" s="921" t="str">
        <f>I8</f>
        <v>Anm.</v>
      </c>
      <c r="J36" s="922"/>
      <c r="K36" s="92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232"/>
      <c r="AR36" s="232"/>
    </row>
    <row r="37" spans="1:44" ht="15.5" thickBot="1" x14ac:dyDescent="0.45">
      <c r="A37" s="143"/>
      <c r="B37" s="898"/>
      <c r="C37" s="899"/>
      <c r="D37" s="899"/>
      <c r="E37" s="899"/>
      <c r="F37" s="900"/>
      <c r="G37" s="147"/>
      <c r="H37" s="902"/>
      <c r="I37" s="913"/>
      <c r="J37" s="909"/>
      <c r="K37" s="914"/>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232"/>
      <c r="AR37" s="232"/>
    </row>
    <row r="38" spans="1:44" ht="18.649999999999999" customHeight="1" x14ac:dyDescent="0.5">
      <c r="A38" s="143"/>
      <c r="B38" s="154" t="s">
        <v>9</v>
      </c>
      <c r="C38" s="64" t="s">
        <v>92</v>
      </c>
      <c r="D38" s="68"/>
      <c r="E38" s="68"/>
      <c r="F38" s="180">
        <f>E38-D38</f>
        <v>0</v>
      </c>
      <c r="G38" s="147"/>
      <c r="H38" s="648" t="s">
        <v>176</v>
      </c>
      <c r="I38" s="915"/>
      <c r="J38" s="916"/>
      <c r="K38" s="917"/>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232"/>
      <c r="AR38" s="232"/>
    </row>
    <row r="39" spans="1:44" ht="18.649999999999999" customHeight="1" x14ac:dyDescent="0.4">
      <c r="A39" s="143"/>
      <c r="B39" s="154" t="s">
        <v>93</v>
      </c>
      <c r="C39" s="64" t="s">
        <v>70</v>
      </c>
      <c r="D39" s="137"/>
      <c r="E39" s="137"/>
      <c r="F39" s="183">
        <f t="shared" ref="F39:F46" si="2">E39-D39</f>
        <v>0</v>
      </c>
      <c r="G39" s="147"/>
      <c r="H39" s="649" t="s">
        <v>177</v>
      </c>
      <c r="I39" s="910"/>
      <c r="J39" s="911"/>
      <c r="K39" s="912"/>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232"/>
      <c r="AR39" s="232"/>
    </row>
    <row r="40" spans="1:44" ht="18.649999999999999" customHeight="1" x14ac:dyDescent="0.4">
      <c r="A40" s="143"/>
      <c r="B40" s="154" t="s">
        <v>94</v>
      </c>
      <c r="C40" s="64" t="s">
        <v>70</v>
      </c>
      <c r="D40" s="137"/>
      <c r="E40" s="137"/>
      <c r="F40" s="183">
        <f t="shared" si="2"/>
        <v>0</v>
      </c>
      <c r="G40" s="147"/>
      <c r="H40" s="649" t="s">
        <v>177</v>
      </c>
      <c r="I40" s="910"/>
      <c r="J40" s="911"/>
      <c r="K40" s="912"/>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232"/>
      <c r="AR40" s="232"/>
    </row>
    <row r="41" spans="1:44" ht="18.649999999999999" customHeight="1" x14ac:dyDescent="0.4">
      <c r="A41" s="143"/>
      <c r="B41" s="154" t="s">
        <v>67</v>
      </c>
      <c r="C41" s="64" t="s">
        <v>71</v>
      </c>
      <c r="D41" s="137"/>
      <c r="E41" s="137"/>
      <c r="F41" s="183">
        <f t="shared" si="2"/>
        <v>0</v>
      </c>
      <c r="G41" s="147"/>
      <c r="H41" s="649"/>
      <c r="I41" s="910"/>
      <c r="J41" s="911"/>
      <c r="K41" s="91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232"/>
      <c r="AR41" s="232"/>
    </row>
    <row r="42" spans="1:44" ht="18.649999999999999" customHeight="1" x14ac:dyDescent="0.4">
      <c r="A42" s="143"/>
      <c r="B42" s="154" t="s">
        <v>68</v>
      </c>
      <c r="C42" s="64" t="s">
        <v>71</v>
      </c>
      <c r="D42" s="137"/>
      <c r="E42" s="137"/>
      <c r="F42" s="183">
        <f t="shared" si="2"/>
        <v>0</v>
      </c>
      <c r="G42" s="147"/>
      <c r="H42" s="649"/>
      <c r="I42" s="910"/>
      <c r="J42" s="911"/>
      <c r="K42" s="912"/>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232"/>
      <c r="AR42" s="232"/>
    </row>
    <row r="43" spans="1:44" ht="18.649999999999999" customHeight="1" x14ac:dyDescent="0.5">
      <c r="A43" s="143"/>
      <c r="B43" s="154" t="s">
        <v>99</v>
      </c>
      <c r="C43" s="64" t="s">
        <v>95</v>
      </c>
      <c r="D43" s="137"/>
      <c r="E43" s="137"/>
      <c r="F43" s="183">
        <f t="shared" si="2"/>
        <v>0</v>
      </c>
      <c r="G43" s="147"/>
      <c r="H43" s="649"/>
      <c r="I43" s="910"/>
      <c r="J43" s="911"/>
      <c r="K43" s="912"/>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232"/>
      <c r="AR43" s="232"/>
    </row>
    <row r="44" spans="1:44" ht="18.649999999999999" customHeight="1" x14ac:dyDescent="0.5">
      <c r="A44" s="143"/>
      <c r="B44" s="154" t="s">
        <v>100</v>
      </c>
      <c r="C44" s="64" t="s">
        <v>95</v>
      </c>
      <c r="D44" s="137"/>
      <c r="E44" s="137"/>
      <c r="F44" s="183">
        <f t="shared" si="2"/>
        <v>0</v>
      </c>
      <c r="G44" s="147"/>
      <c r="H44" s="649"/>
      <c r="I44" s="910"/>
      <c r="J44" s="911"/>
      <c r="K44" s="912"/>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232"/>
      <c r="AR44" s="232"/>
    </row>
    <row r="45" spans="1:44" ht="18.649999999999999" customHeight="1" x14ac:dyDescent="0.5">
      <c r="A45" s="143"/>
      <c r="B45" s="154" t="s">
        <v>131</v>
      </c>
      <c r="C45" s="156" t="s">
        <v>96</v>
      </c>
      <c r="D45" s="29"/>
      <c r="E45" s="29"/>
      <c r="F45" s="183">
        <f t="shared" si="2"/>
        <v>0</v>
      </c>
      <c r="G45" s="147"/>
      <c r="H45" s="649" t="s">
        <v>249</v>
      </c>
      <c r="I45" s="910"/>
      <c r="J45" s="911"/>
      <c r="K45" s="912"/>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232"/>
      <c r="AR45" s="232"/>
    </row>
    <row r="46" spans="1:44" ht="18.649999999999999" customHeight="1" thickBot="1" x14ac:dyDescent="0.45">
      <c r="A46" s="143"/>
      <c r="B46" s="157" t="s">
        <v>91</v>
      </c>
      <c r="C46" s="69"/>
      <c r="D46" s="69"/>
      <c r="E46" s="69"/>
      <c r="F46" s="187">
        <f t="shared" si="2"/>
        <v>0</v>
      </c>
      <c r="G46" s="147"/>
      <c r="H46" s="650"/>
      <c r="I46" s="918"/>
      <c r="J46" s="919"/>
      <c r="K46" s="920"/>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232"/>
      <c r="AR46" s="232"/>
    </row>
    <row r="47" spans="1:44" ht="6" customHeight="1" x14ac:dyDescent="0.4">
      <c r="A47" s="143"/>
      <c r="B47" s="143"/>
      <c r="C47" s="143"/>
      <c r="D47" s="143"/>
      <c r="E47" s="143"/>
      <c r="F47" s="143"/>
      <c r="G47" s="147"/>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232"/>
      <c r="AR47" s="232"/>
    </row>
    <row r="48" spans="1:44" ht="15" x14ac:dyDescent="0.4">
      <c r="A48" s="143"/>
      <c r="B48" s="146" t="str">
        <f>B20</f>
        <v>Tabell 2. Resultat för korrigering vid beräkning med upprepad dynamisk energiberäkning</v>
      </c>
      <c r="C48" s="143"/>
      <c r="D48" s="143"/>
      <c r="E48" s="143"/>
      <c r="F48" s="143"/>
      <c r="G48" s="147"/>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232"/>
      <c r="AR48" s="232"/>
    </row>
    <row r="49" spans="1:45" ht="3" customHeight="1" thickBot="1" x14ac:dyDescent="0.45">
      <c r="A49" s="143"/>
      <c r="B49" s="143"/>
      <c r="C49" s="143"/>
      <c r="D49" s="143"/>
      <c r="E49" s="143"/>
      <c r="F49" s="143"/>
      <c r="G49" s="147"/>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232"/>
      <c r="AR49" s="232"/>
    </row>
    <row r="50" spans="1:45" ht="15" x14ac:dyDescent="0.4">
      <c r="A50" s="143"/>
      <c r="B50" s="887" t="str">
        <f>B22</f>
        <v>Energiprestandapåverkan utdata</v>
      </c>
      <c r="C50" s="888"/>
      <c r="D50" s="877" t="str">
        <f>D22</f>
        <v>Beräknat enl. relationshandling</v>
      </c>
      <c r="E50" s="877" t="s">
        <v>266</v>
      </c>
      <c r="F50" s="893" t="str">
        <f>F22</f>
        <v>Korrigerings-divisor</v>
      </c>
      <c r="G50" s="147"/>
      <c r="H50" s="895" t="str">
        <f>D50</f>
        <v>Beräknat enl. relationshandling</v>
      </c>
      <c r="I50" s="877" t="str">
        <f>E50</f>
        <v>Beräknat för år 2</v>
      </c>
      <c r="J50" s="879" t="str">
        <f>J22</f>
        <v>Anm.</v>
      </c>
      <c r="K50" s="880"/>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232"/>
      <c r="AR50" s="232"/>
    </row>
    <row r="51" spans="1:45" ht="15" x14ac:dyDescent="0.4">
      <c r="A51" s="143"/>
      <c r="B51" s="889"/>
      <c r="C51" s="890"/>
      <c r="D51" s="878"/>
      <c r="E51" s="878"/>
      <c r="F51" s="894"/>
      <c r="G51" s="147"/>
      <c r="H51" s="896"/>
      <c r="I51" s="878"/>
      <c r="J51" s="881"/>
      <c r="K51" s="882"/>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row>
    <row r="52" spans="1:45" ht="17" thickBot="1" x14ac:dyDescent="0.5">
      <c r="A52" s="143"/>
      <c r="B52" s="891"/>
      <c r="C52" s="892"/>
      <c r="D52" s="160" t="s">
        <v>50</v>
      </c>
      <c r="E52" s="160" t="s">
        <v>50</v>
      </c>
      <c r="F52" s="179" t="s">
        <v>50</v>
      </c>
      <c r="G52" s="147"/>
      <c r="H52" s="159" t="s">
        <v>158</v>
      </c>
      <c r="I52" s="160" t="s">
        <v>157</v>
      </c>
      <c r="J52" s="883"/>
      <c r="K52" s="884"/>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row>
    <row r="53" spans="1:45" ht="18.649999999999999" customHeight="1" x14ac:dyDescent="0.4">
      <c r="A53" s="143"/>
      <c r="B53" s="164"/>
      <c r="C53" s="165" t="str">
        <f>C25</f>
        <v>Uppvärmning exkl TVV och VVC</v>
      </c>
      <c r="D53" s="104"/>
      <c r="E53" s="66"/>
      <c r="F53" s="180">
        <f>IF(D53&gt;0,E53/D53,0)</f>
        <v>0</v>
      </c>
      <c r="G53" s="147"/>
      <c r="H53" s="181">
        <f>IFERROR(D53/'Basdata &amp; Resultat'!$F$23,0)</f>
        <v>0</v>
      </c>
      <c r="I53" s="182">
        <f>IFERROR(E53/'Basdata &amp; Resultat'!$F$23,0)</f>
        <v>0</v>
      </c>
      <c r="J53" s="885"/>
      <c r="K53" s="886"/>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row>
    <row r="54" spans="1:45" ht="18.649999999999999" customHeight="1" x14ac:dyDescent="0.4">
      <c r="A54" s="143"/>
      <c r="B54" s="169"/>
      <c r="C54" s="173" t="str">
        <f t="shared" ref="C54:C59" si="3">C26</f>
        <v>Tappvarmvatten</v>
      </c>
      <c r="D54" s="137"/>
      <c r="E54" s="137"/>
      <c r="F54" s="183">
        <f t="shared" ref="F54:F59" si="4">IF(D54&gt;0,E54/D54,0)</f>
        <v>0</v>
      </c>
      <c r="G54" s="147"/>
      <c r="H54" s="184">
        <f>IFERROR(D54/'Basdata &amp; Resultat'!$F$23,0)</f>
        <v>0</v>
      </c>
      <c r="I54" s="185">
        <f>IFERROR(E54/'Basdata &amp; Resultat'!$F$23,0)</f>
        <v>0</v>
      </c>
      <c r="J54" s="873"/>
      <c r="K54" s="874"/>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row>
    <row r="55" spans="1:45" ht="18.649999999999999" customHeight="1" x14ac:dyDescent="0.4">
      <c r="A55" s="143"/>
      <c r="B55" s="169"/>
      <c r="C55" s="173" t="str">
        <f t="shared" si="3"/>
        <v>VVC-förluster</v>
      </c>
      <c r="D55" s="137"/>
      <c r="E55" s="137"/>
      <c r="F55" s="183">
        <f t="shared" si="4"/>
        <v>0</v>
      </c>
      <c r="G55" s="147"/>
      <c r="H55" s="184">
        <f>IFERROR(D55/'Basdata &amp; Resultat'!$F$23,0)</f>
        <v>0</v>
      </c>
      <c r="I55" s="185">
        <f>IFERROR(E55/'Basdata &amp; Resultat'!$F$23,0)</f>
        <v>0</v>
      </c>
      <c r="J55" s="138"/>
      <c r="K55" s="142"/>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row>
    <row r="56" spans="1:45" ht="18.649999999999999" customHeight="1" x14ac:dyDescent="0.4">
      <c r="A56" s="143"/>
      <c r="B56" s="169"/>
      <c r="C56" s="173" t="str">
        <f t="shared" si="3"/>
        <v>Elkyla (inkl faktor 3 vid icke-elvärmd byggnad)</v>
      </c>
      <c r="D56" s="137"/>
      <c r="E56" s="137"/>
      <c r="F56" s="183">
        <f t="shared" si="4"/>
        <v>0</v>
      </c>
      <c r="G56" s="147"/>
      <c r="H56" s="184">
        <f>IFERROR(D56/'Basdata &amp; Resultat'!$F$23,0)</f>
        <v>0</v>
      </c>
      <c r="I56" s="185">
        <f>IFERROR(E56/'Basdata &amp; Resultat'!$F$23,0)</f>
        <v>0</v>
      </c>
      <c r="J56" s="873"/>
      <c r="K56" s="874"/>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row>
    <row r="57" spans="1:45" ht="18.649999999999999" customHeight="1" x14ac:dyDescent="0.4">
      <c r="A57" s="143"/>
      <c r="B57" s="169"/>
      <c r="C57" s="173" t="str">
        <f t="shared" si="3"/>
        <v>Fjärrkyla</v>
      </c>
      <c r="D57" s="137"/>
      <c r="E57" s="137"/>
      <c r="F57" s="183">
        <f t="shared" si="4"/>
        <v>0</v>
      </c>
      <c r="G57" s="147"/>
      <c r="H57" s="184">
        <f>IFERROR(D57/'Basdata &amp; Resultat'!$F$23,0)</f>
        <v>0</v>
      </c>
      <c r="I57" s="185">
        <f>IFERROR(E57/'Basdata &amp; Resultat'!$F$23,0)</f>
        <v>0</v>
      </c>
      <c r="J57" s="873"/>
      <c r="K57" s="874"/>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row>
    <row r="58" spans="1:45" ht="18.649999999999999" customHeight="1" x14ac:dyDescent="0.4">
      <c r="A58" s="143"/>
      <c r="B58" s="169"/>
      <c r="C58" s="173" t="str">
        <f t="shared" si="3"/>
        <v>Driftel exkl värme och kyla</v>
      </c>
      <c r="D58" s="137"/>
      <c r="E58" s="137"/>
      <c r="F58" s="183">
        <f t="shared" si="4"/>
        <v>0</v>
      </c>
      <c r="G58" s="147"/>
      <c r="H58" s="184">
        <f>IFERROR(D58/'Basdata &amp; Resultat'!$F$23,0)</f>
        <v>0</v>
      </c>
      <c r="I58" s="185">
        <f>IFERROR(E58/'Basdata &amp; Resultat'!$F$23,0)</f>
        <v>0</v>
      </c>
      <c r="J58" s="873"/>
      <c r="K58" s="874"/>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row>
    <row r="59" spans="1:45" ht="18.649999999999999" customHeight="1" thickBot="1" x14ac:dyDescent="0.45">
      <c r="A59" s="143"/>
      <c r="B59" s="174"/>
      <c r="C59" s="186" t="str">
        <f t="shared" si="3"/>
        <v>Verksamhets-/Hushållsenergi</v>
      </c>
      <c r="D59" s="69"/>
      <c r="E59" s="69"/>
      <c r="F59" s="187">
        <f t="shared" si="4"/>
        <v>0</v>
      </c>
      <c r="G59" s="147"/>
      <c r="H59" s="188">
        <f>IFERROR(D59/'Basdata &amp; Resultat'!$F$23,0)</f>
        <v>0</v>
      </c>
      <c r="I59" s="189">
        <f>IFERROR(E59/'Basdata &amp; Resultat'!$F$23,0)</f>
        <v>0</v>
      </c>
      <c r="J59" s="875"/>
      <c r="K59" s="876"/>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232"/>
      <c r="AR59" s="232"/>
      <c r="AS59" s="232"/>
    </row>
    <row r="60" spans="1:45" ht="15.75" customHeight="1" x14ac:dyDescent="0.4">
      <c r="A60" s="143"/>
      <c r="B60" s="143"/>
      <c r="C60" s="143"/>
      <c r="D60" s="143"/>
      <c r="E60" s="143"/>
      <c r="F60" s="143"/>
      <c r="G60" s="147"/>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232"/>
      <c r="AR60" s="232"/>
      <c r="AS60" s="232"/>
    </row>
    <row r="61" spans="1:45" ht="19" x14ac:dyDescent="0.5">
      <c r="A61" s="143"/>
      <c r="B61" s="149" t="s">
        <v>61</v>
      </c>
      <c r="C61" s="143"/>
      <c r="D61" s="143"/>
      <c r="E61" s="143"/>
      <c r="F61" s="143"/>
      <c r="G61" s="147"/>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232"/>
      <c r="AR61" s="232"/>
      <c r="AS61" s="232"/>
    </row>
    <row r="62" spans="1:45" ht="15" x14ac:dyDescent="0.4">
      <c r="A62" s="143"/>
      <c r="B62" s="146" t="str">
        <f>B6</f>
        <v xml:space="preserve">Tabell 1. Underlag för korrigering av avvikelser i brukande </v>
      </c>
      <c r="C62" s="147"/>
      <c r="D62" s="147"/>
      <c r="E62" s="147"/>
      <c r="F62" s="147"/>
      <c r="G62" s="147"/>
      <c r="H62" s="147"/>
      <c r="I62" s="147"/>
      <c r="J62" s="147"/>
      <c r="K62" s="147"/>
      <c r="L62" s="147"/>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232"/>
      <c r="AR62" s="232"/>
      <c r="AS62" s="232"/>
    </row>
    <row r="63" spans="1:45" ht="2.25" customHeight="1" thickBot="1" x14ac:dyDescent="0.45">
      <c r="A63" s="143"/>
      <c r="B63" s="147"/>
      <c r="C63" s="147"/>
      <c r="D63" s="147"/>
      <c r="E63" s="147"/>
      <c r="F63" s="147"/>
      <c r="G63" s="147"/>
      <c r="H63" s="147"/>
      <c r="I63" s="147"/>
      <c r="J63" s="147"/>
      <c r="K63" s="147"/>
      <c r="L63" s="147"/>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232"/>
      <c r="AR63" s="232"/>
      <c r="AS63" s="232"/>
    </row>
    <row r="64" spans="1:45" ht="15" x14ac:dyDescent="0.4">
      <c r="A64" s="143"/>
      <c r="B64" s="897" t="str">
        <f>B8</f>
        <v>Indatavärden</v>
      </c>
      <c r="C64" s="877" t="str">
        <f>C8</f>
        <v>Enhet</v>
      </c>
      <c r="D64" s="877" t="str">
        <f>D8</f>
        <v>Beräknad brukarindata</v>
      </c>
      <c r="E64" s="877" t="str">
        <f>E8</f>
        <v>Uppmätt brukarindata</v>
      </c>
      <c r="F64" s="893" t="str">
        <f>F8</f>
        <v>Avvikelse brukarindata</v>
      </c>
      <c r="G64" s="147"/>
      <c r="H64" s="901" t="str">
        <f>H8</f>
        <v>Icke försumbar avvikelse</v>
      </c>
      <c r="I64" s="921" t="s">
        <v>2</v>
      </c>
      <c r="J64" s="922"/>
      <c r="K64" s="92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232"/>
      <c r="AR64" s="232"/>
      <c r="AS64" s="232"/>
    </row>
    <row r="65" spans="1:45" ht="15.5" thickBot="1" x14ac:dyDescent="0.45">
      <c r="A65" s="143"/>
      <c r="B65" s="898"/>
      <c r="C65" s="899"/>
      <c r="D65" s="899"/>
      <c r="E65" s="899"/>
      <c r="F65" s="900"/>
      <c r="G65" s="147"/>
      <c r="H65" s="902"/>
      <c r="I65" s="913"/>
      <c r="J65" s="909"/>
      <c r="K65" s="914"/>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232"/>
      <c r="AR65" s="232"/>
      <c r="AS65" s="232"/>
    </row>
    <row r="66" spans="1:45" ht="18.649999999999999" customHeight="1" x14ac:dyDescent="0.5">
      <c r="A66" s="143"/>
      <c r="B66" s="154" t="s">
        <v>9</v>
      </c>
      <c r="C66" s="64" t="s">
        <v>92</v>
      </c>
      <c r="D66" s="68"/>
      <c r="E66" s="68"/>
      <c r="F66" s="180">
        <f>E66-D66</f>
        <v>0</v>
      </c>
      <c r="G66" s="147"/>
      <c r="H66" s="648" t="s">
        <v>176</v>
      </c>
      <c r="I66" s="915"/>
      <c r="J66" s="916"/>
      <c r="K66" s="917"/>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232"/>
      <c r="AR66" s="232"/>
      <c r="AS66" s="232"/>
    </row>
    <row r="67" spans="1:45" ht="18.649999999999999" customHeight="1" x14ac:dyDescent="0.4">
      <c r="A67" s="143"/>
      <c r="B67" s="154" t="s">
        <v>93</v>
      </c>
      <c r="C67" s="64" t="s">
        <v>70</v>
      </c>
      <c r="D67" s="137"/>
      <c r="E67" s="137"/>
      <c r="F67" s="183">
        <f t="shared" ref="F67:F74" si="5">E67-D67</f>
        <v>0</v>
      </c>
      <c r="G67" s="147"/>
      <c r="H67" s="649" t="s">
        <v>177</v>
      </c>
      <c r="I67" s="910"/>
      <c r="J67" s="911"/>
      <c r="K67" s="912"/>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232"/>
      <c r="AR67" s="232"/>
      <c r="AS67" s="232"/>
    </row>
    <row r="68" spans="1:45" ht="18.649999999999999" customHeight="1" x14ac:dyDescent="0.4">
      <c r="A68" s="143"/>
      <c r="B68" s="154" t="s">
        <v>94</v>
      </c>
      <c r="C68" s="64" t="s">
        <v>70</v>
      </c>
      <c r="D68" s="137"/>
      <c r="E68" s="137"/>
      <c r="F68" s="183">
        <f t="shared" si="5"/>
        <v>0</v>
      </c>
      <c r="G68" s="147"/>
      <c r="H68" s="649" t="s">
        <v>177</v>
      </c>
      <c r="I68" s="910"/>
      <c r="J68" s="911"/>
      <c r="K68" s="912"/>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232"/>
      <c r="AR68" s="232"/>
      <c r="AS68" s="232"/>
    </row>
    <row r="69" spans="1:45" ht="18.649999999999999" customHeight="1" x14ac:dyDescent="0.4">
      <c r="A69" s="143"/>
      <c r="B69" s="154" t="s">
        <v>67</v>
      </c>
      <c r="C69" s="64" t="s">
        <v>71</v>
      </c>
      <c r="D69" s="137"/>
      <c r="E69" s="137"/>
      <c r="F69" s="183">
        <f t="shared" si="5"/>
        <v>0</v>
      </c>
      <c r="G69" s="147"/>
      <c r="H69" s="649"/>
      <c r="I69" s="910"/>
      <c r="J69" s="911"/>
      <c r="K69" s="912"/>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232"/>
      <c r="AR69" s="232"/>
      <c r="AS69" s="232"/>
    </row>
    <row r="70" spans="1:45" ht="18.649999999999999" customHeight="1" x14ac:dyDescent="0.4">
      <c r="A70" s="143"/>
      <c r="B70" s="154" t="s">
        <v>68</v>
      </c>
      <c r="C70" s="64" t="s">
        <v>71</v>
      </c>
      <c r="D70" s="137"/>
      <c r="E70" s="137"/>
      <c r="F70" s="183">
        <f t="shared" si="5"/>
        <v>0</v>
      </c>
      <c r="G70" s="147"/>
      <c r="H70" s="649"/>
      <c r="I70" s="910"/>
      <c r="J70" s="911"/>
      <c r="K70" s="912"/>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232"/>
      <c r="AR70" s="232"/>
      <c r="AS70" s="232"/>
    </row>
    <row r="71" spans="1:45" ht="18.649999999999999" customHeight="1" x14ac:dyDescent="0.5">
      <c r="A71" s="143"/>
      <c r="B71" s="154" t="s">
        <v>99</v>
      </c>
      <c r="C71" s="64" t="s">
        <v>95</v>
      </c>
      <c r="D71" s="137"/>
      <c r="E71" s="137"/>
      <c r="F71" s="183">
        <f t="shared" si="5"/>
        <v>0</v>
      </c>
      <c r="G71" s="147"/>
      <c r="H71" s="649"/>
      <c r="I71" s="910"/>
      <c r="J71" s="911"/>
      <c r="K71" s="912"/>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232"/>
      <c r="AR71" s="232"/>
      <c r="AS71" s="232"/>
    </row>
    <row r="72" spans="1:45" ht="18.649999999999999" customHeight="1" x14ac:dyDescent="0.5">
      <c r="A72" s="143"/>
      <c r="B72" s="154" t="s">
        <v>100</v>
      </c>
      <c r="C72" s="64" t="s">
        <v>95</v>
      </c>
      <c r="D72" s="137"/>
      <c r="E72" s="137"/>
      <c r="F72" s="183">
        <f t="shared" si="5"/>
        <v>0</v>
      </c>
      <c r="G72" s="147"/>
      <c r="H72" s="649"/>
      <c r="I72" s="910"/>
      <c r="J72" s="911"/>
      <c r="K72" s="912"/>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232"/>
      <c r="AR72" s="232"/>
      <c r="AS72" s="232"/>
    </row>
    <row r="73" spans="1:45" ht="18.649999999999999" customHeight="1" x14ac:dyDescent="0.5">
      <c r="A73" s="143"/>
      <c r="B73" s="154" t="s">
        <v>131</v>
      </c>
      <c r="C73" s="156" t="s">
        <v>96</v>
      </c>
      <c r="D73" s="29"/>
      <c r="E73" s="29"/>
      <c r="F73" s="183">
        <f t="shared" si="5"/>
        <v>0</v>
      </c>
      <c r="G73" s="147"/>
      <c r="H73" s="649" t="s">
        <v>249</v>
      </c>
      <c r="I73" s="910"/>
      <c r="J73" s="911"/>
      <c r="K73" s="912"/>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232"/>
      <c r="AR73" s="232"/>
      <c r="AS73" s="232"/>
    </row>
    <row r="74" spans="1:45" ht="18.649999999999999" customHeight="1" thickBot="1" x14ac:dyDescent="0.45">
      <c r="A74" s="143"/>
      <c r="B74" s="157" t="s">
        <v>91</v>
      </c>
      <c r="C74" s="69"/>
      <c r="D74" s="69"/>
      <c r="E74" s="69"/>
      <c r="F74" s="187">
        <f t="shared" si="5"/>
        <v>0</v>
      </c>
      <c r="G74" s="147"/>
      <c r="H74" s="650"/>
      <c r="I74" s="918"/>
      <c r="J74" s="919"/>
      <c r="K74" s="920"/>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232"/>
      <c r="AR74" s="232"/>
      <c r="AS74" s="232"/>
    </row>
    <row r="75" spans="1:45" ht="6" customHeight="1" x14ac:dyDescent="0.4">
      <c r="A75" s="143"/>
      <c r="B75" s="143"/>
      <c r="C75" s="143"/>
      <c r="D75" s="143"/>
      <c r="E75" s="143"/>
      <c r="F75" s="143"/>
      <c r="G75" s="147"/>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232"/>
      <c r="AR75" s="232"/>
      <c r="AS75" s="232"/>
    </row>
    <row r="76" spans="1:45" ht="15" x14ac:dyDescent="0.4">
      <c r="A76" s="143"/>
      <c r="B76" s="146" t="str">
        <f>B20</f>
        <v>Tabell 2. Resultat för korrigering vid beräkning med upprepad dynamisk energiberäkning</v>
      </c>
      <c r="C76" s="143"/>
      <c r="D76" s="143"/>
      <c r="E76" s="143"/>
      <c r="F76" s="143"/>
      <c r="G76" s="147"/>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232"/>
      <c r="AR76" s="232"/>
      <c r="AS76" s="232"/>
    </row>
    <row r="77" spans="1:45" ht="3" customHeight="1" thickBot="1" x14ac:dyDescent="0.45">
      <c r="A77" s="143"/>
      <c r="B77" s="143"/>
      <c r="C77" s="143"/>
      <c r="D77" s="143"/>
      <c r="E77" s="143"/>
      <c r="F77" s="143"/>
      <c r="G77" s="147"/>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232"/>
      <c r="AR77" s="232"/>
      <c r="AS77" s="232"/>
    </row>
    <row r="78" spans="1:45" ht="15" x14ac:dyDescent="0.4">
      <c r="A78" s="143"/>
      <c r="B78" s="887" t="str">
        <f>B22</f>
        <v>Energiprestandapåverkan utdata</v>
      </c>
      <c r="C78" s="888"/>
      <c r="D78" s="877" t="str">
        <f>D22</f>
        <v>Beräknat enl. relationshandling</v>
      </c>
      <c r="E78" s="877" t="s">
        <v>267</v>
      </c>
      <c r="F78" s="893" t="str">
        <f>F22</f>
        <v>Korrigerings-divisor</v>
      </c>
      <c r="G78" s="147"/>
      <c r="H78" s="895" t="str">
        <f>D78</f>
        <v>Beräknat enl. relationshandling</v>
      </c>
      <c r="I78" s="877" t="str">
        <f>E78</f>
        <v>Beräknat för år 3</v>
      </c>
      <c r="J78" s="879" t="s">
        <v>2</v>
      </c>
      <c r="K78" s="880"/>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232"/>
      <c r="AR78" s="232"/>
      <c r="AS78" s="232"/>
    </row>
    <row r="79" spans="1:45" ht="15" x14ac:dyDescent="0.4">
      <c r="A79" s="143"/>
      <c r="B79" s="889"/>
      <c r="C79" s="890"/>
      <c r="D79" s="878"/>
      <c r="E79" s="878"/>
      <c r="F79" s="894"/>
      <c r="G79" s="147"/>
      <c r="H79" s="896"/>
      <c r="I79" s="878"/>
      <c r="J79" s="881"/>
      <c r="K79" s="882"/>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row>
    <row r="80" spans="1:45" ht="17" thickBot="1" x14ac:dyDescent="0.5">
      <c r="A80" s="143"/>
      <c r="B80" s="891"/>
      <c r="C80" s="892"/>
      <c r="D80" s="160" t="s">
        <v>50</v>
      </c>
      <c r="E80" s="160" t="s">
        <v>50</v>
      </c>
      <c r="F80" s="179" t="s">
        <v>50</v>
      </c>
      <c r="G80" s="147"/>
      <c r="H80" s="159" t="s">
        <v>158</v>
      </c>
      <c r="I80" s="160" t="s">
        <v>157</v>
      </c>
      <c r="J80" s="883"/>
      <c r="K80" s="884"/>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row>
    <row r="81" spans="1:45" ht="18.649999999999999" customHeight="1" x14ac:dyDescent="0.4">
      <c r="A81" s="143"/>
      <c r="B81" s="169"/>
      <c r="C81" s="190" t="str">
        <f>C25</f>
        <v>Uppvärmning exkl TVV och VVC</v>
      </c>
      <c r="D81" s="66"/>
      <c r="E81" s="66"/>
      <c r="F81" s="180">
        <f>IF(D81&gt;0,E81/D81,0)</f>
        <v>0</v>
      </c>
      <c r="G81" s="147"/>
      <c r="H81" s="181">
        <f>IFERROR(D81/'Basdata &amp; Resultat'!$F$23,0)</f>
        <v>0</v>
      </c>
      <c r="I81" s="182">
        <f>IFERROR(E81/'Basdata &amp; Resultat'!$F$23,0)</f>
        <v>0</v>
      </c>
      <c r="J81" s="885"/>
      <c r="K81" s="886"/>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row>
    <row r="82" spans="1:45" ht="18.649999999999999" customHeight="1" x14ac:dyDescent="0.4">
      <c r="A82" s="143"/>
      <c r="B82" s="169"/>
      <c r="C82" s="190" t="str">
        <f t="shared" ref="C82:C87" si="6">C26</f>
        <v>Tappvarmvatten</v>
      </c>
      <c r="D82" s="68"/>
      <c r="E82" s="68"/>
      <c r="F82" s="183">
        <f t="shared" ref="F82:F87" si="7">IF(D82&gt;0,E82/D82,0)</f>
        <v>0</v>
      </c>
      <c r="G82" s="147"/>
      <c r="H82" s="184">
        <f>IFERROR(D82/'Basdata &amp; Resultat'!$F$23,0)</f>
        <v>0</v>
      </c>
      <c r="I82" s="185">
        <f>IFERROR(E82/'Basdata &amp; Resultat'!$F$23,0)</f>
        <v>0</v>
      </c>
      <c r="J82" s="873"/>
      <c r="K82" s="874"/>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row>
    <row r="83" spans="1:45" ht="18.649999999999999" customHeight="1" x14ac:dyDescent="0.4">
      <c r="A83" s="143"/>
      <c r="B83" s="169"/>
      <c r="C83" s="190" t="str">
        <f t="shared" si="6"/>
        <v>VVC-förluster</v>
      </c>
      <c r="D83" s="137"/>
      <c r="E83" s="137"/>
      <c r="F83" s="183">
        <f t="shared" si="7"/>
        <v>0</v>
      </c>
      <c r="G83" s="147"/>
      <c r="H83" s="184">
        <f>IFERROR(D83/'Basdata &amp; Resultat'!$F$23,0)</f>
        <v>0</v>
      </c>
      <c r="I83" s="185">
        <f>IFERROR(E83/'Basdata &amp; Resultat'!$F$23,0)</f>
        <v>0</v>
      </c>
      <c r="J83" s="873"/>
      <c r="K83" s="874"/>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row>
    <row r="84" spans="1:45" ht="18.649999999999999" customHeight="1" x14ac:dyDescent="0.4">
      <c r="A84" s="143"/>
      <c r="B84" s="169"/>
      <c r="C84" s="190" t="str">
        <f t="shared" si="6"/>
        <v>Elkyla (inkl faktor 3 vid icke-elvärmd byggnad)</v>
      </c>
      <c r="D84" s="137"/>
      <c r="E84" s="137"/>
      <c r="F84" s="183">
        <f t="shared" si="7"/>
        <v>0</v>
      </c>
      <c r="G84" s="147"/>
      <c r="H84" s="184">
        <f>IFERROR(D84/'Basdata &amp; Resultat'!$F$23,0)</f>
        <v>0</v>
      </c>
      <c r="I84" s="185">
        <f>IFERROR(E84/'Basdata &amp; Resultat'!$F$23,0)</f>
        <v>0</v>
      </c>
      <c r="J84" s="873"/>
      <c r="K84" s="874"/>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row>
    <row r="85" spans="1:45" ht="18.649999999999999" customHeight="1" x14ac:dyDescent="0.4">
      <c r="A85" s="143"/>
      <c r="B85" s="169"/>
      <c r="C85" s="190" t="str">
        <f t="shared" si="6"/>
        <v>Fjärrkyla</v>
      </c>
      <c r="D85" s="137"/>
      <c r="E85" s="137"/>
      <c r="F85" s="183">
        <f t="shared" si="7"/>
        <v>0</v>
      </c>
      <c r="G85" s="147"/>
      <c r="H85" s="184">
        <f>IFERROR(D85/'Basdata &amp; Resultat'!$F$23,0)</f>
        <v>0</v>
      </c>
      <c r="I85" s="185">
        <f>IFERROR(E85/'Basdata &amp; Resultat'!$F$23,0)</f>
        <v>0</v>
      </c>
      <c r="J85" s="873"/>
      <c r="K85" s="874"/>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row>
    <row r="86" spans="1:45" ht="18.649999999999999" customHeight="1" x14ac:dyDescent="0.4">
      <c r="A86" s="143"/>
      <c r="B86" s="169"/>
      <c r="C86" s="190" t="str">
        <f t="shared" si="6"/>
        <v>Driftel exkl värme och kyla</v>
      </c>
      <c r="D86" s="137"/>
      <c r="E86" s="137"/>
      <c r="F86" s="183">
        <f t="shared" si="7"/>
        <v>0</v>
      </c>
      <c r="G86" s="147"/>
      <c r="H86" s="184">
        <f>IFERROR(D86/'Basdata &amp; Resultat'!$F$23,0)</f>
        <v>0</v>
      </c>
      <c r="I86" s="185">
        <f>IFERROR(E86/'Basdata &amp; Resultat'!$F$23,0)</f>
        <v>0</v>
      </c>
      <c r="J86" s="873"/>
      <c r="K86" s="874"/>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232"/>
      <c r="AR86" s="232"/>
      <c r="AS86" s="232"/>
    </row>
    <row r="87" spans="1:45" ht="18.649999999999999" customHeight="1" thickBot="1" x14ac:dyDescent="0.45">
      <c r="A87" s="143"/>
      <c r="B87" s="174"/>
      <c r="C87" s="191" t="str">
        <f t="shared" si="6"/>
        <v>Verksamhets-/Hushållsenergi</v>
      </c>
      <c r="D87" s="69"/>
      <c r="E87" s="69"/>
      <c r="F87" s="187">
        <f t="shared" si="7"/>
        <v>0</v>
      </c>
      <c r="G87" s="147"/>
      <c r="H87" s="188">
        <f>IFERROR(D87/'Basdata &amp; Resultat'!$F$23,0)</f>
        <v>0</v>
      </c>
      <c r="I87" s="189">
        <f>IFERROR(E87/'Basdata &amp; Resultat'!$F$23,0)</f>
        <v>0</v>
      </c>
      <c r="J87" s="875"/>
      <c r="K87" s="876"/>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232"/>
      <c r="AR87" s="232"/>
      <c r="AS87" s="232"/>
    </row>
    <row r="88" spans="1:45" ht="9" customHeight="1" x14ac:dyDescent="0.4">
      <c r="A88" s="143"/>
      <c r="B88" s="143"/>
      <c r="C88" s="143"/>
      <c r="D88" s="143"/>
      <c r="E88" s="143"/>
      <c r="F88" s="143"/>
      <c r="G88" s="147"/>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232"/>
      <c r="AR88" s="232"/>
      <c r="AS88" s="232"/>
    </row>
    <row r="89" spans="1:45" ht="15" x14ac:dyDescent="0.4">
      <c r="A89" s="143"/>
      <c r="B89" s="143"/>
      <c r="C89" s="143"/>
      <c r="D89" s="143"/>
      <c r="E89" s="143"/>
      <c r="F89" s="143"/>
      <c r="G89" s="147"/>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232"/>
      <c r="AR89" s="232"/>
      <c r="AS89" s="232"/>
    </row>
    <row r="90" spans="1:45" x14ac:dyDescent="0.3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232"/>
      <c r="AR90" s="232"/>
      <c r="AS90" s="232"/>
    </row>
    <row r="91" spans="1:45" x14ac:dyDescent="0.3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232"/>
      <c r="AR91" s="232"/>
      <c r="AS91" s="232"/>
    </row>
    <row r="92" spans="1:45" x14ac:dyDescent="0.3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232"/>
      <c r="AR92" s="232"/>
      <c r="AS92" s="232"/>
    </row>
    <row r="93" spans="1:45" x14ac:dyDescent="0.3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232"/>
      <c r="AR93" s="232"/>
      <c r="AS93" s="232"/>
    </row>
    <row r="94" spans="1:45" x14ac:dyDescent="0.3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232"/>
      <c r="AR94" s="232"/>
      <c r="AS94" s="232"/>
    </row>
    <row r="95" spans="1:45" x14ac:dyDescent="0.3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232"/>
      <c r="AR95" s="232"/>
      <c r="AS95" s="232"/>
    </row>
    <row r="96" spans="1:45" x14ac:dyDescent="0.3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232"/>
      <c r="AR96" s="232"/>
      <c r="AS96" s="232"/>
    </row>
    <row r="97" spans="1:45" x14ac:dyDescent="0.3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232"/>
      <c r="AR97" s="232"/>
      <c r="AS97" s="232"/>
    </row>
    <row r="98" spans="1:45" x14ac:dyDescent="0.3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232"/>
      <c r="AR98" s="232"/>
      <c r="AS98" s="232"/>
    </row>
    <row r="99" spans="1:45" x14ac:dyDescent="0.3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232"/>
      <c r="AR99" s="232"/>
      <c r="AS99" s="232"/>
    </row>
    <row r="100" spans="1:45" x14ac:dyDescent="0.3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232"/>
      <c r="AR100" s="232"/>
      <c r="AS100" s="232"/>
    </row>
    <row r="101" spans="1:45" x14ac:dyDescent="0.3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232"/>
      <c r="AR101" s="232"/>
      <c r="AS101" s="232"/>
    </row>
    <row r="102" spans="1:45" x14ac:dyDescent="0.3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232"/>
      <c r="AR102" s="232"/>
      <c r="AS102" s="232"/>
    </row>
    <row r="103" spans="1:45" x14ac:dyDescent="0.3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232"/>
      <c r="AR103" s="232"/>
      <c r="AS103" s="232"/>
    </row>
    <row r="104" spans="1:45" x14ac:dyDescent="0.3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232"/>
      <c r="AR104" s="232"/>
      <c r="AS104" s="232"/>
    </row>
    <row r="105" spans="1:45" x14ac:dyDescent="0.3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232"/>
      <c r="AR105" s="232"/>
      <c r="AS105" s="232"/>
    </row>
    <row r="106" spans="1:45" x14ac:dyDescent="0.3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232"/>
      <c r="AR106" s="232"/>
      <c r="AS106" s="232"/>
    </row>
    <row r="107" spans="1:45" x14ac:dyDescent="0.3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232"/>
      <c r="AR107" s="232"/>
      <c r="AS107" s="232"/>
    </row>
    <row r="108" spans="1:45" x14ac:dyDescent="0.3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232"/>
      <c r="AR108" s="232"/>
      <c r="AS108" s="232"/>
    </row>
    <row r="109" spans="1:45" x14ac:dyDescent="0.3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232"/>
      <c r="AR109" s="232"/>
      <c r="AS109" s="232"/>
    </row>
    <row r="110" spans="1:45" x14ac:dyDescent="0.3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232"/>
      <c r="AR110" s="232"/>
      <c r="AS110" s="232"/>
    </row>
    <row r="111" spans="1:45" x14ac:dyDescent="0.3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232"/>
      <c r="AR111" s="232"/>
      <c r="AS111" s="232"/>
    </row>
    <row r="112" spans="1:45" x14ac:dyDescent="0.3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232"/>
      <c r="AR112" s="232"/>
      <c r="AS112" s="232"/>
    </row>
    <row r="113" spans="1:45" x14ac:dyDescent="0.3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232"/>
      <c r="AR113" s="232"/>
      <c r="AS113" s="232"/>
    </row>
    <row r="114" spans="1:45" x14ac:dyDescent="0.3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232"/>
      <c r="AR114" s="232"/>
      <c r="AS114" s="232"/>
    </row>
    <row r="115" spans="1:45" x14ac:dyDescent="0.3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232"/>
      <c r="AR115" s="232"/>
      <c r="AS115" s="232"/>
    </row>
    <row r="116" spans="1:45" x14ac:dyDescent="0.3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232"/>
      <c r="AR116" s="232"/>
      <c r="AS116" s="232"/>
    </row>
    <row r="117" spans="1:45" x14ac:dyDescent="0.3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232"/>
      <c r="AR117" s="232"/>
      <c r="AS117" s="232"/>
    </row>
    <row r="118" spans="1:45" x14ac:dyDescent="0.3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232"/>
      <c r="AR118" s="232"/>
      <c r="AS118" s="232"/>
    </row>
    <row r="119" spans="1:45" x14ac:dyDescent="0.3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232"/>
      <c r="AR119" s="232"/>
      <c r="AS119" s="232"/>
    </row>
    <row r="120" spans="1:45" x14ac:dyDescent="0.3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232"/>
      <c r="AR120" s="232"/>
      <c r="AS120" s="232"/>
    </row>
    <row r="121" spans="1:45" x14ac:dyDescent="0.3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232"/>
      <c r="AR121" s="232"/>
      <c r="AS121" s="232"/>
    </row>
    <row r="122" spans="1:45" x14ac:dyDescent="0.3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232"/>
      <c r="AR122" s="232"/>
      <c r="AS122" s="232"/>
    </row>
    <row r="123" spans="1:45" x14ac:dyDescent="0.3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232"/>
      <c r="AR123" s="232"/>
      <c r="AS123" s="232"/>
    </row>
    <row r="124" spans="1:45" x14ac:dyDescent="0.3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232"/>
      <c r="AR124" s="232"/>
      <c r="AS124" s="232"/>
    </row>
    <row r="125" spans="1:45" x14ac:dyDescent="0.3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232"/>
      <c r="AR125" s="232"/>
      <c r="AS125" s="232"/>
    </row>
    <row r="126" spans="1:45" x14ac:dyDescent="0.3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232"/>
      <c r="AR126" s="232"/>
      <c r="AS126" s="232"/>
    </row>
    <row r="127" spans="1:45" x14ac:dyDescent="0.3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232"/>
      <c r="AR127" s="232"/>
      <c r="AS127" s="232"/>
    </row>
    <row r="128" spans="1:45" x14ac:dyDescent="0.3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232"/>
      <c r="AR128" s="232"/>
      <c r="AS128" s="232"/>
    </row>
    <row r="129" spans="1:45" x14ac:dyDescent="0.3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232"/>
      <c r="AR129" s="232"/>
      <c r="AS129" s="232"/>
    </row>
    <row r="130" spans="1:45" x14ac:dyDescent="0.3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232"/>
      <c r="AR130" s="232"/>
      <c r="AS130" s="232"/>
    </row>
    <row r="131" spans="1:45" x14ac:dyDescent="0.3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232"/>
      <c r="AR131" s="232"/>
      <c r="AS131" s="232"/>
    </row>
    <row r="132" spans="1:45" x14ac:dyDescent="0.3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232"/>
      <c r="AR132" s="232"/>
      <c r="AS132" s="232"/>
    </row>
    <row r="133" spans="1:45" x14ac:dyDescent="0.35">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232"/>
      <c r="AR133" s="232"/>
      <c r="AS133" s="232"/>
    </row>
    <row r="134" spans="1:45" x14ac:dyDescent="0.35">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232"/>
      <c r="AR134" s="232"/>
      <c r="AS134" s="232"/>
    </row>
    <row r="135" spans="1:45" x14ac:dyDescent="0.35">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232"/>
      <c r="AR135" s="232"/>
      <c r="AS135" s="232"/>
    </row>
    <row r="136" spans="1:45" x14ac:dyDescent="0.35">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232"/>
      <c r="AR136" s="232"/>
      <c r="AS136" s="232"/>
    </row>
    <row r="137" spans="1:45" x14ac:dyDescent="0.35">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232"/>
      <c r="AR137" s="232"/>
      <c r="AS137" s="232"/>
    </row>
    <row r="138" spans="1:45" x14ac:dyDescent="0.35">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232"/>
      <c r="AR138" s="232"/>
      <c r="AS138" s="232"/>
    </row>
    <row r="139" spans="1:45" x14ac:dyDescent="0.35">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232"/>
      <c r="AR139" s="232"/>
      <c r="AS139" s="232"/>
    </row>
    <row r="140" spans="1:45" x14ac:dyDescent="0.35">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232"/>
      <c r="AR140" s="232"/>
      <c r="AS140" s="232"/>
    </row>
    <row r="141" spans="1:45" x14ac:dyDescent="0.35">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232"/>
      <c r="AR141" s="232"/>
      <c r="AS141" s="232"/>
    </row>
    <row r="142" spans="1:45" x14ac:dyDescent="0.35">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232"/>
      <c r="AR142" s="232"/>
      <c r="AS142" s="232"/>
    </row>
    <row r="143" spans="1:45" x14ac:dyDescent="0.35">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232"/>
      <c r="AR143" s="232"/>
      <c r="AS143" s="232"/>
    </row>
    <row r="144" spans="1:45" x14ac:dyDescent="0.35">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232"/>
      <c r="AR144" s="232"/>
      <c r="AS144" s="232"/>
    </row>
    <row r="145" spans="1:45" x14ac:dyDescent="0.35">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232"/>
      <c r="AR145" s="232"/>
      <c r="AS145" s="232"/>
    </row>
    <row r="146" spans="1:45" x14ac:dyDescent="0.35">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232"/>
      <c r="AR146" s="232"/>
      <c r="AS146" s="232"/>
    </row>
    <row r="147" spans="1:45" x14ac:dyDescent="0.35">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232"/>
      <c r="AR147" s="232"/>
      <c r="AS147" s="232"/>
    </row>
    <row r="148" spans="1:45" x14ac:dyDescent="0.35">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232"/>
      <c r="AR148" s="232"/>
      <c r="AS148" s="232"/>
    </row>
    <row r="149" spans="1:45" x14ac:dyDescent="0.35">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232"/>
      <c r="AR149" s="232"/>
      <c r="AS149" s="232"/>
    </row>
    <row r="150" spans="1:45" x14ac:dyDescent="0.35">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232"/>
      <c r="AR150" s="232"/>
      <c r="AS150" s="232"/>
    </row>
    <row r="151" spans="1:45" x14ac:dyDescent="0.35">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232"/>
      <c r="AR151" s="232"/>
      <c r="AS151" s="232"/>
    </row>
    <row r="152" spans="1:45" x14ac:dyDescent="0.35">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232"/>
      <c r="AR152" s="232"/>
      <c r="AS152" s="232"/>
    </row>
    <row r="153" spans="1:45" x14ac:dyDescent="0.35">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232"/>
      <c r="AR153" s="232"/>
      <c r="AS153" s="232"/>
    </row>
    <row r="154" spans="1:45" x14ac:dyDescent="0.35">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232"/>
      <c r="AR154" s="232"/>
      <c r="AS154" s="232"/>
    </row>
    <row r="155" spans="1:45" x14ac:dyDescent="0.35">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232"/>
      <c r="AR155" s="232"/>
      <c r="AS155" s="232"/>
    </row>
    <row r="156" spans="1:45" x14ac:dyDescent="0.35">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232"/>
      <c r="AR156" s="232"/>
      <c r="AS156" s="232"/>
    </row>
    <row r="157" spans="1:45" x14ac:dyDescent="0.35">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232"/>
      <c r="AR157" s="232"/>
      <c r="AS157" s="232"/>
    </row>
    <row r="158" spans="1:45" x14ac:dyDescent="0.35">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232"/>
      <c r="AR158" s="232"/>
      <c r="AS158" s="232"/>
    </row>
    <row r="159" spans="1:45" x14ac:dyDescent="0.35">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232"/>
      <c r="AR159" s="232"/>
      <c r="AS159" s="232"/>
    </row>
    <row r="160" spans="1:45" x14ac:dyDescent="0.35">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232"/>
      <c r="AR160" s="232"/>
      <c r="AS160" s="232"/>
    </row>
    <row r="161" spans="1:45" x14ac:dyDescent="0.35">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232"/>
      <c r="AR161" s="232"/>
      <c r="AS161" s="232"/>
    </row>
    <row r="162" spans="1:45" x14ac:dyDescent="0.35">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232"/>
      <c r="AR162" s="232"/>
      <c r="AS162" s="232"/>
    </row>
    <row r="163" spans="1:45" x14ac:dyDescent="0.35">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232"/>
      <c r="AR163" s="232"/>
      <c r="AS163" s="232"/>
    </row>
    <row r="164" spans="1:45" x14ac:dyDescent="0.35">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232"/>
      <c r="AR164" s="232"/>
      <c r="AS164" s="232"/>
    </row>
    <row r="165" spans="1:45" x14ac:dyDescent="0.35">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232"/>
      <c r="AR165" s="232"/>
      <c r="AS165" s="232"/>
    </row>
    <row r="166" spans="1:45" x14ac:dyDescent="0.35">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232"/>
      <c r="AR166" s="232"/>
      <c r="AS166" s="232"/>
    </row>
    <row r="167" spans="1:45" x14ac:dyDescent="0.35">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232"/>
      <c r="AR167" s="232"/>
      <c r="AS167" s="232"/>
    </row>
    <row r="168" spans="1:45" x14ac:dyDescent="0.35">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232"/>
      <c r="AR168" s="232"/>
      <c r="AS168" s="232"/>
    </row>
    <row r="169" spans="1:45" x14ac:dyDescent="0.35">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232"/>
      <c r="AR169" s="232"/>
      <c r="AS169" s="232"/>
    </row>
    <row r="170" spans="1:45" x14ac:dyDescent="0.35">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232"/>
      <c r="AR170" s="232"/>
      <c r="AS170" s="232"/>
    </row>
    <row r="171" spans="1:45" x14ac:dyDescent="0.35">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232"/>
      <c r="AR171" s="232"/>
      <c r="AS171" s="232"/>
    </row>
    <row r="172" spans="1:45" x14ac:dyDescent="0.35">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232"/>
      <c r="AR172" s="232"/>
      <c r="AS172" s="232"/>
    </row>
    <row r="173" spans="1:45" x14ac:dyDescent="0.35">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232"/>
      <c r="AR173" s="232"/>
      <c r="AS173" s="232"/>
    </row>
    <row r="174" spans="1:45" x14ac:dyDescent="0.35">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232"/>
      <c r="AR174" s="232"/>
      <c r="AS174" s="232"/>
    </row>
    <row r="175" spans="1:45" x14ac:dyDescent="0.35">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232"/>
      <c r="AR175" s="232"/>
      <c r="AS175" s="232"/>
    </row>
    <row r="176" spans="1:45" x14ac:dyDescent="0.35">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232"/>
      <c r="AR176" s="232"/>
      <c r="AS176" s="232"/>
    </row>
    <row r="177" spans="1:45" x14ac:dyDescent="0.35">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232"/>
      <c r="AR177" s="232"/>
      <c r="AS177" s="232"/>
    </row>
    <row r="178" spans="1:45" x14ac:dyDescent="0.35">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232"/>
      <c r="AR178" s="232"/>
      <c r="AS178" s="232"/>
    </row>
    <row r="179" spans="1:45" x14ac:dyDescent="0.35">
      <c r="AQ179" s="232"/>
      <c r="AR179" s="232"/>
      <c r="AS179" s="232"/>
    </row>
    <row r="180" spans="1:45" x14ac:dyDescent="0.35">
      <c r="AQ180" s="232"/>
      <c r="AR180" s="232"/>
      <c r="AS180" s="232"/>
    </row>
  </sheetData>
  <mergeCells count="95">
    <mergeCell ref="I11:K11"/>
    <mergeCell ref="I12:K12"/>
    <mergeCell ref="I18:K18"/>
    <mergeCell ref="I13:K13"/>
    <mergeCell ref="I14:K14"/>
    <mergeCell ref="I15:K15"/>
    <mergeCell ref="I16:K16"/>
    <mergeCell ref="I17:K17"/>
    <mergeCell ref="E4:H4"/>
    <mergeCell ref="I39:K39"/>
    <mergeCell ref="I41:K41"/>
    <mergeCell ref="J28:K28"/>
    <mergeCell ref="J29:K29"/>
    <mergeCell ref="J30:K30"/>
    <mergeCell ref="J31:K31"/>
    <mergeCell ref="I36:K36"/>
    <mergeCell ref="I37:K37"/>
    <mergeCell ref="I40:K40"/>
    <mergeCell ref="J22:K22"/>
    <mergeCell ref="H8:H9"/>
    <mergeCell ref="H36:H37"/>
    <mergeCell ref="I8:K8"/>
    <mergeCell ref="I9:K9"/>
    <mergeCell ref="I10:K10"/>
    <mergeCell ref="I44:K44"/>
    <mergeCell ref="I45:K45"/>
    <mergeCell ref="I46:K46"/>
    <mergeCell ref="I64:K64"/>
    <mergeCell ref="I22:I23"/>
    <mergeCell ref="I50:I51"/>
    <mergeCell ref="J27:K27"/>
    <mergeCell ref="J23:K23"/>
    <mergeCell ref="I42:K42"/>
    <mergeCell ref="I43:K43"/>
    <mergeCell ref="J24:K24"/>
    <mergeCell ref="J25:K25"/>
    <mergeCell ref="J26:K26"/>
    <mergeCell ref="I38:K38"/>
    <mergeCell ref="J50:K52"/>
    <mergeCell ref="J53:K53"/>
    <mergeCell ref="I72:K72"/>
    <mergeCell ref="I68:K68"/>
    <mergeCell ref="I65:K65"/>
    <mergeCell ref="I66:K66"/>
    <mergeCell ref="I74:K74"/>
    <mergeCell ref="I73:K73"/>
    <mergeCell ref="I69:K69"/>
    <mergeCell ref="I67:K67"/>
    <mergeCell ref="I70:K70"/>
    <mergeCell ref="I71:K71"/>
    <mergeCell ref="B8:B9"/>
    <mergeCell ref="C8:C9"/>
    <mergeCell ref="D8:D9"/>
    <mergeCell ref="E8:E9"/>
    <mergeCell ref="F8:F9"/>
    <mergeCell ref="B22:C24"/>
    <mergeCell ref="D22:D23"/>
    <mergeCell ref="E22:E23"/>
    <mergeCell ref="F22:F23"/>
    <mergeCell ref="H22:H23"/>
    <mergeCell ref="B36:B37"/>
    <mergeCell ref="C36:C37"/>
    <mergeCell ref="D36:D37"/>
    <mergeCell ref="E36:E37"/>
    <mergeCell ref="F36:F37"/>
    <mergeCell ref="J54:K54"/>
    <mergeCell ref="J56:K56"/>
    <mergeCell ref="B50:C52"/>
    <mergeCell ref="D50:D51"/>
    <mergeCell ref="E50:E51"/>
    <mergeCell ref="F50:F51"/>
    <mergeCell ref="H50:H51"/>
    <mergeCell ref="J57:K57"/>
    <mergeCell ref="J58:K58"/>
    <mergeCell ref="J59:K59"/>
    <mergeCell ref="B64:B65"/>
    <mergeCell ref="C64:C65"/>
    <mergeCell ref="D64:D65"/>
    <mergeCell ref="E64:E65"/>
    <mergeCell ref="F64:F65"/>
    <mergeCell ref="H64:H65"/>
    <mergeCell ref="B78:C80"/>
    <mergeCell ref="D78:D79"/>
    <mergeCell ref="E78:E79"/>
    <mergeCell ref="F78:F79"/>
    <mergeCell ref="H78:H79"/>
    <mergeCell ref="J84:K84"/>
    <mergeCell ref="J85:K85"/>
    <mergeCell ref="J86:K86"/>
    <mergeCell ref="J87:K87"/>
    <mergeCell ref="I78:I79"/>
    <mergeCell ref="J78:K80"/>
    <mergeCell ref="J81:K81"/>
    <mergeCell ref="J82:K82"/>
    <mergeCell ref="J83:K83"/>
  </mergeCells>
  <phoneticPr fontId="59" type="noConversion"/>
  <pageMargins left="0.70866141732283472" right="0.70866141732283472" top="0.35433070866141736" bottom="0.43307086614173229" header="0.23622047244094491" footer="0.31496062992125984"/>
  <pageSetup paperSize="9" scale="46"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A1:AX169"/>
  <sheetViews>
    <sheetView zoomScale="67" zoomScaleNormal="67" workbookViewId="0">
      <selection activeCell="E11" sqref="E11"/>
    </sheetView>
  </sheetViews>
  <sheetFormatPr defaultColWidth="8.7265625" defaultRowHeight="14.5" x14ac:dyDescent="0.35"/>
  <cols>
    <col min="1" max="1" width="1.54296875" style="144" customWidth="1"/>
    <col min="2" max="2" width="27.26953125" style="144" customWidth="1"/>
    <col min="3" max="3" width="27.54296875" style="144" customWidth="1"/>
    <col min="4" max="5" width="25.26953125" style="144" customWidth="1"/>
    <col min="6" max="6" width="12.453125" style="144" customWidth="1"/>
    <col min="7" max="7" width="15.26953125" style="144" customWidth="1"/>
    <col min="8" max="9" width="17.54296875" style="144" customWidth="1"/>
    <col min="10" max="10" width="18.453125" style="144" customWidth="1"/>
    <col min="11" max="11" width="20.453125" style="144" customWidth="1"/>
    <col min="12" max="12" width="1.7265625" style="144" customWidth="1"/>
    <col min="13" max="13" width="10.453125" style="144" customWidth="1"/>
    <col min="14" max="16384" width="8.7265625" style="144"/>
  </cols>
  <sheetData>
    <row r="1" spans="1:50" ht="8.25" customHeight="1" x14ac:dyDescent="0.3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row>
    <row r="2" spans="1:50" ht="20" x14ac:dyDescent="0.4">
      <c r="A2" s="143"/>
      <c r="B2" s="143"/>
      <c r="C2" s="145" t="s">
        <v>132</v>
      </c>
      <c r="D2" s="146"/>
      <c r="E2" s="146"/>
      <c r="F2" s="146"/>
      <c r="G2" s="146"/>
      <c r="H2" s="146"/>
      <c r="I2" s="146"/>
      <c r="J2" s="146"/>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row>
    <row r="3" spans="1:50" ht="21" customHeight="1" x14ac:dyDescent="0.3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row>
    <row r="4" spans="1:50" ht="15" x14ac:dyDescent="0.4">
      <c r="A4" s="143"/>
      <c r="B4" s="147"/>
      <c r="C4" s="148" t="s">
        <v>43</v>
      </c>
      <c r="D4" s="707" t="str">
        <f>IF('Basdata &amp; Resultat'!C6,'Basdata &amp; Resultat'!C6,"")</f>
        <v/>
      </c>
      <c r="E4" s="806"/>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row>
    <row r="5" spans="1:50" ht="15" x14ac:dyDescent="0.4">
      <c r="A5" s="143"/>
      <c r="B5" s="147"/>
      <c r="C5" s="148"/>
      <c r="D5" s="148"/>
      <c r="E5" s="148"/>
      <c r="F5" s="148"/>
      <c r="G5" s="148"/>
      <c r="H5" s="148"/>
      <c r="I5" s="148"/>
      <c r="J5" s="148"/>
      <c r="K5" s="148"/>
      <c r="L5" s="143"/>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row>
    <row r="6" spans="1:50" ht="19.5" thickBot="1" x14ac:dyDescent="0.55000000000000004">
      <c r="A6" s="143"/>
      <c r="B6" s="656" t="s">
        <v>190</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row>
    <row r="7" spans="1:50" ht="32.25" customHeight="1" thickBot="1" x14ac:dyDescent="0.45">
      <c r="A7" s="143"/>
      <c r="B7" s="657" t="s">
        <v>137</v>
      </c>
      <c r="C7" s="193" t="s">
        <v>135</v>
      </c>
      <c r="D7" s="193" t="s">
        <v>136</v>
      </c>
      <c r="E7" s="193" t="s">
        <v>139</v>
      </c>
      <c r="F7" s="193" t="s">
        <v>140</v>
      </c>
      <c r="G7" s="193" t="s">
        <v>141</v>
      </c>
      <c r="H7" s="962" t="s">
        <v>2</v>
      </c>
      <c r="I7" s="963"/>
      <c r="J7" s="963"/>
      <c r="K7" s="964"/>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row>
    <row r="8" spans="1:50" ht="15" x14ac:dyDescent="0.4">
      <c r="A8" s="143"/>
      <c r="B8" s="652"/>
      <c r="C8" s="68"/>
      <c r="D8" s="68"/>
      <c r="E8" s="67"/>
      <c r="F8" s="67"/>
      <c r="G8" s="67"/>
      <c r="H8" s="951"/>
      <c r="I8" s="952"/>
      <c r="J8" s="952"/>
      <c r="K8" s="953"/>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row>
    <row r="9" spans="1:50" ht="15" x14ac:dyDescent="0.4">
      <c r="A9" s="143"/>
      <c r="B9" s="653"/>
      <c r="C9" s="137"/>
      <c r="D9" s="137"/>
      <c r="E9" s="26"/>
      <c r="F9" s="26"/>
      <c r="G9" s="26"/>
      <c r="H9" s="716"/>
      <c r="I9" s="718"/>
      <c r="J9" s="718"/>
      <c r="K9" s="719"/>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row>
    <row r="10" spans="1:50" ht="15" x14ac:dyDescent="0.4">
      <c r="A10" s="143"/>
      <c r="B10" s="653"/>
      <c r="C10" s="137"/>
      <c r="D10" s="137"/>
      <c r="E10" s="26"/>
      <c r="F10" s="26"/>
      <c r="G10" s="26"/>
      <c r="H10" s="716"/>
      <c r="I10" s="718"/>
      <c r="J10" s="718"/>
      <c r="K10" s="719"/>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row>
    <row r="11" spans="1:50" ht="15" x14ac:dyDescent="0.4">
      <c r="A11" s="143"/>
      <c r="B11" s="653"/>
      <c r="C11" s="137"/>
      <c r="D11" s="137"/>
      <c r="E11" s="26"/>
      <c r="F11" s="26"/>
      <c r="G11" s="26"/>
      <c r="H11" s="716"/>
      <c r="I11" s="718"/>
      <c r="J11" s="718"/>
      <c r="K11" s="719"/>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row>
    <row r="12" spans="1:50" ht="15" x14ac:dyDescent="0.4">
      <c r="A12" s="143"/>
      <c r="B12" s="653"/>
      <c r="C12" s="137"/>
      <c r="D12" s="137"/>
      <c r="E12" s="26"/>
      <c r="F12" s="26"/>
      <c r="G12" s="26"/>
      <c r="H12" s="716"/>
      <c r="I12" s="718"/>
      <c r="J12" s="718"/>
      <c r="K12" s="719"/>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row>
    <row r="13" spans="1:50" ht="15.5" thickBot="1" x14ac:dyDescent="0.45">
      <c r="A13" s="143"/>
      <c r="B13" s="654"/>
      <c r="C13" s="69"/>
      <c r="D13" s="69"/>
      <c r="E13" s="65"/>
      <c r="F13" s="65"/>
      <c r="G13" s="65"/>
      <c r="H13" s="720"/>
      <c r="I13" s="722"/>
      <c r="J13" s="722"/>
      <c r="K13" s="723"/>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row>
    <row r="14" spans="1:50" ht="15" x14ac:dyDescent="0.4">
      <c r="A14" s="143"/>
      <c r="B14" s="20"/>
      <c r="C14" s="20"/>
      <c r="D14" s="20"/>
      <c r="E14" s="20"/>
      <c r="F14" s="20"/>
      <c r="G14" s="20"/>
      <c r="H14" s="20"/>
      <c r="I14" s="20"/>
      <c r="J14" s="20"/>
      <c r="K14" s="20"/>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row>
    <row r="15" spans="1:50" ht="19.5" thickBot="1" x14ac:dyDescent="0.55000000000000004">
      <c r="A15" s="143"/>
      <c r="B15" s="658" t="s">
        <v>133</v>
      </c>
      <c r="C15" s="20"/>
      <c r="D15" s="20"/>
      <c r="E15" s="20"/>
      <c r="F15" s="20"/>
      <c r="G15" s="20"/>
      <c r="H15" s="20"/>
      <c r="I15" s="20"/>
      <c r="J15" s="20"/>
      <c r="K15" s="20"/>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row>
    <row r="16" spans="1:50" ht="32.25" customHeight="1" thickBot="1" x14ac:dyDescent="0.45">
      <c r="A16" s="143"/>
      <c r="B16" s="657" t="s">
        <v>137</v>
      </c>
      <c r="C16" s="193" t="s">
        <v>138</v>
      </c>
      <c r="D16" s="193" t="s">
        <v>136</v>
      </c>
      <c r="E16" s="193" t="s">
        <v>139</v>
      </c>
      <c r="F16" s="193" t="s">
        <v>140</v>
      </c>
      <c r="G16" s="193" t="s">
        <v>141</v>
      </c>
      <c r="H16" s="709" t="s">
        <v>2</v>
      </c>
      <c r="I16" s="724"/>
      <c r="J16" s="724"/>
      <c r="K16" s="725"/>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row>
    <row r="17" spans="1:50" ht="15" x14ac:dyDescent="0.4">
      <c r="A17" s="143"/>
      <c r="B17" s="652"/>
      <c r="C17" s="68"/>
      <c r="D17" s="68"/>
      <c r="E17" s="67"/>
      <c r="F17" s="67"/>
      <c r="G17" s="67"/>
      <c r="H17" s="712"/>
      <c r="I17" s="714"/>
      <c r="J17" s="714"/>
      <c r="K17" s="715"/>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row>
    <row r="18" spans="1:50" ht="15" x14ac:dyDescent="0.4">
      <c r="A18" s="143"/>
      <c r="B18" s="653"/>
      <c r="C18" s="137"/>
      <c r="D18" s="137"/>
      <c r="E18" s="26"/>
      <c r="F18" s="26"/>
      <c r="G18" s="26"/>
      <c r="H18" s="716"/>
      <c r="I18" s="718"/>
      <c r="J18" s="718"/>
      <c r="K18" s="719"/>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row>
    <row r="19" spans="1:50" ht="15" x14ac:dyDescent="0.4">
      <c r="A19" s="143"/>
      <c r="B19" s="653"/>
      <c r="C19" s="137"/>
      <c r="D19" s="137"/>
      <c r="E19" s="26"/>
      <c r="F19" s="26"/>
      <c r="G19" s="26"/>
      <c r="H19" s="716"/>
      <c r="I19" s="718"/>
      <c r="J19" s="718"/>
      <c r="K19" s="719"/>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row>
    <row r="20" spans="1:50" ht="15" x14ac:dyDescent="0.4">
      <c r="A20" s="143"/>
      <c r="B20" s="653"/>
      <c r="C20" s="137"/>
      <c r="D20" s="137"/>
      <c r="E20" s="26"/>
      <c r="F20" s="26"/>
      <c r="G20" s="26"/>
      <c r="H20" s="716"/>
      <c r="I20" s="718"/>
      <c r="J20" s="718"/>
      <c r="K20" s="719"/>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row>
    <row r="21" spans="1:50" ht="15" x14ac:dyDescent="0.4">
      <c r="A21" s="143"/>
      <c r="B21" s="653"/>
      <c r="C21" s="137"/>
      <c r="D21" s="137"/>
      <c r="E21" s="26"/>
      <c r="F21" s="26"/>
      <c r="G21" s="26"/>
      <c r="H21" s="716"/>
      <c r="I21" s="718"/>
      <c r="J21" s="718"/>
      <c r="K21" s="719"/>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row>
    <row r="22" spans="1:50" ht="15" x14ac:dyDescent="0.4">
      <c r="A22" s="143"/>
      <c r="B22" s="653"/>
      <c r="C22" s="137"/>
      <c r="D22" s="137"/>
      <c r="E22" s="26"/>
      <c r="F22" s="26"/>
      <c r="G22" s="26"/>
      <c r="H22" s="716"/>
      <c r="I22" s="718"/>
      <c r="J22" s="718"/>
      <c r="K22" s="719"/>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row>
    <row r="23" spans="1:50" ht="15" x14ac:dyDescent="0.4">
      <c r="A23" s="143"/>
      <c r="B23" s="653"/>
      <c r="C23" s="137"/>
      <c r="D23" s="137"/>
      <c r="E23" s="26"/>
      <c r="F23" s="26"/>
      <c r="G23" s="26"/>
      <c r="H23" s="716"/>
      <c r="I23" s="718"/>
      <c r="J23" s="718"/>
      <c r="K23" s="719"/>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row>
    <row r="24" spans="1:50" ht="15.5" thickBot="1" x14ac:dyDescent="0.45">
      <c r="A24" s="143"/>
      <c r="B24" s="654"/>
      <c r="C24" s="69"/>
      <c r="D24" s="69"/>
      <c r="E24" s="65"/>
      <c r="F24" s="65"/>
      <c r="G24" s="65"/>
      <c r="H24" s="720"/>
      <c r="I24" s="722"/>
      <c r="J24" s="722"/>
      <c r="K24" s="723"/>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row>
    <row r="25" spans="1:50" ht="15" x14ac:dyDescent="0.4">
      <c r="A25" s="143"/>
      <c r="B25" s="20"/>
      <c r="C25" s="20"/>
      <c r="D25" s="20"/>
      <c r="E25" s="20"/>
      <c r="F25" s="20"/>
      <c r="G25" s="20"/>
      <c r="H25" s="20"/>
      <c r="I25" s="20"/>
      <c r="J25" s="20"/>
      <c r="K25" s="20"/>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row>
    <row r="26" spans="1:50" ht="17.25" customHeight="1" thickBot="1" x14ac:dyDescent="0.55000000000000004">
      <c r="A26" s="143"/>
      <c r="B26" s="658" t="s">
        <v>134</v>
      </c>
      <c r="C26" s="20"/>
      <c r="D26" s="20"/>
      <c r="E26" s="20"/>
      <c r="F26" s="20"/>
      <c r="G26" s="20"/>
      <c r="H26" s="20"/>
      <c r="I26" s="20"/>
      <c r="J26" s="20"/>
      <c r="K26" s="20"/>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row>
    <row r="27" spans="1:50" ht="31.5" customHeight="1" thickBot="1" x14ac:dyDescent="0.45">
      <c r="A27" s="143"/>
      <c r="B27" s="657" t="s">
        <v>137</v>
      </c>
      <c r="C27" s="193" t="s">
        <v>138</v>
      </c>
      <c r="D27" s="193" t="s">
        <v>136</v>
      </c>
      <c r="E27" s="193" t="s">
        <v>139</v>
      </c>
      <c r="F27" s="193" t="s">
        <v>140</v>
      </c>
      <c r="G27" s="193" t="s">
        <v>156</v>
      </c>
      <c r="H27" s="193" t="s">
        <v>141</v>
      </c>
      <c r="I27" s="709" t="s">
        <v>2</v>
      </c>
      <c r="J27" s="954"/>
      <c r="K27" s="955"/>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row>
    <row r="28" spans="1:50" ht="15" x14ac:dyDescent="0.4">
      <c r="A28" s="143"/>
      <c r="B28" s="655"/>
      <c r="C28" s="66"/>
      <c r="D28" s="66"/>
      <c r="E28" s="66"/>
      <c r="F28" s="66"/>
      <c r="G28" s="66"/>
      <c r="H28" s="66"/>
      <c r="I28" s="712"/>
      <c r="J28" s="956"/>
      <c r="K28" s="95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row>
    <row r="29" spans="1:50" ht="15" x14ac:dyDescent="0.4">
      <c r="A29" s="143"/>
      <c r="B29" s="653"/>
      <c r="C29" s="137"/>
      <c r="D29" s="137"/>
      <c r="E29" s="137"/>
      <c r="F29" s="137"/>
      <c r="G29" s="137"/>
      <c r="H29" s="137"/>
      <c r="I29" s="716"/>
      <c r="J29" s="958"/>
      <c r="K29" s="959"/>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row>
    <row r="30" spans="1:50" ht="15" x14ac:dyDescent="0.4">
      <c r="A30" s="143"/>
      <c r="B30" s="653"/>
      <c r="C30" s="137"/>
      <c r="D30" s="137"/>
      <c r="E30" s="137"/>
      <c r="F30" s="137"/>
      <c r="G30" s="137"/>
      <c r="H30" s="137"/>
      <c r="I30" s="716"/>
      <c r="J30" s="958"/>
      <c r="K30" s="959"/>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row>
    <row r="31" spans="1:50" ht="15" x14ac:dyDescent="0.4">
      <c r="A31" s="143"/>
      <c r="B31" s="653"/>
      <c r="C31" s="137"/>
      <c r="D31" s="137"/>
      <c r="E31" s="137"/>
      <c r="F31" s="137"/>
      <c r="G31" s="137"/>
      <c r="H31" s="137"/>
      <c r="I31" s="716"/>
      <c r="J31" s="958"/>
      <c r="K31" s="959"/>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row>
    <row r="32" spans="1:50" ht="15" x14ac:dyDescent="0.4">
      <c r="A32" s="143"/>
      <c r="B32" s="653"/>
      <c r="C32" s="137"/>
      <c r="D32" s="137"/>
      <c r="E32" s="137"/>
      <c r="F32" s="137"/>
      <c r="G32" s="137"/>
      <c r="H32" s="137"/>
      <c r="I32" s="716"/>
      <c r="J32" s="958"/>
      <c r="K32" s="959"/>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row>
    <row r="33" spans="1:50" ht="15.75" customHeight="1" x14ac:dyDescent="0.4">
      <c r="A33" s="143"/>
      <c r="B33" s="653"/>
      <c r="C33" s="137"/>
      <c r="D33" s="137"/>
      <c r="E33" s="137"/>
      <c r="F33" s="137"/>
      <c r="G33" s="137"/>
      <c r="H33" s="137"/>
      <c r="I33" s="716"/>
      <c r="J33" s="958"/>
      <c r="K33" s="959"/>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row>
    <row r="34" spans="1:50" ht="15" x14ac:dyDescent="0.4">
      <c r="A34" s="143"/>
      <c r="B34" s="653"/>
      <c r="C34" s="137"/>
      <c r="D34" s="137"/>
      <c r="E34" s="137"/>
      <c r="F34" s="137"/>
      <c r="G34" s="137"/>
      <c r="H34" s="137"/>
      <c r="I34" s="716"/>
      <c r="J34" s="958"/>
      <c r="K34" s="959"/>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row>
    <row r="35" spans="1:50" ht="15" x14ac:dyDescent="0.4">
      <c r="A35" s="143"/>
      <c r="B35" s="653"/>
      <c r="C35" s="137"/>
      <c r="D35" s="137"/>
      <c r="E35" s="137"/>
      <c r="F35" s="137"/>
      <c r="G35" s="137"/>
      <c r="H35" s="137"/>
      <c r="I35" s="716"/>
      <c r="J35" s="958"/>
      <c r="K35" s="959"/>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row>
    <row r="36" spans="1:50" ht="15" x14ac:dyDescent="0.4">
      <c r="A36" s="143"/>
      <c r="B36" s="653"/>
      <c r="C36" s="137"/>
      <c r="D36" s="137"/>
      <c r="E36" s="137"/>
      <c r="F36" s="137"/>
      <c r="G36" s="137"/>
      <c r="H36" s="137"/>
      <c r="I36" s="716"/>
      <c r="J36" s="958"/>
      <c r="K36" s="959"/>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row>
    <row r="37" spans="1:50" ht="15" x14ac:dyDescent="0.4">
      <c r="A37" s="143"/>
      <c r="B37" s="653"/>
      <c r="C37" s="137"/>
      <c r="D37" s="137"/>
      <c r="E37" s="137"/>
      <c r="F37" s="137"/>
      <c r="G37" s="137"/>
      <c r="H37" s="137"/>
      <c r="I37" s="716"/>
      <c r="J37" s="958"/>
      <c r="K37" s="959"/>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row>
    <row r="38" spans="1:50" ht="15.5" thickBot="1" x14ac:dyDescent="0.45">
      <c r="A38" s="143"/>
      <c r="B38" s="654"/>
      <c r="C38" s="69"/>
      <c r="D38" s="69"/>
      <c r="E38" s="69"/>
      <c r="F38" s="69"/>
      <c r="G38" s="69"/>
      <c r="H38" s="69"/>
      <c r="I38" s="720"/>
      <c r="J38" s="960"/>
      <c r="K38" s="961"/>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row>
    <row r="39" spans="1:50" ht="15" x14ac:dyDescent="0.4">
      <c r="A39" s="143"/>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row>
    <row r="40" spans="1:50" ht="15" x14ac:dyDescent="0.4">
      <c r="A40" s="143"/>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row>
    <row r="41" spans="1:50" ht="15" x14ac:dyDescent="0.4">
      <c r="A41" s="143"/>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row>
    <row r="42" spans="1:50" ht="15" x14ac:dyDescent="0.4">
      <c r="A42" s="143"/>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row>
    <row r="43" spans="1:50" ht="15" x14ac:dyDescent="0.4">
      <c r="A43" s="143"/>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row>
    <row r="44" spans="1:50" ht="7.5" customHeight="1" x14ac:dyDescent="0.4">
      <c r="A44" s="143"/>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row>
    <row r="45" spans="1:50" ht="15" x14ac:dyDescent="0.4">
      <c r="A45" s="143"/>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row>
    <row r="46" spans="1:50" ht="15" x14ac:dyDescent="0.4">
      <c r="A46" s="143"/>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row>
    <row r="47" spans="1:50" ht="15" x14ac:dyDescent="0.4">
      <c r="A47" s="143"/>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row>
    <row r="48" spans="1:50" ht="15" x14ac:dyDescent="0.4">
      <c r="A48" s="143"/>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row>
    <row r="49" spans="1:50" ht="15" x14ac:dyDescent="0.4">
      <c r="A49" s="143"/>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row>
    <row r="50" spans="1:50" ht="15" x14ac:dyDescent="0.4">
      <c r="A50" s="143"/>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row>
    <row r="51" spans="1:50" ht="15" x14ac:dyDescent="0.4">
      <c r="A51" s="143"/>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row>
    <row r="52" spans="1:50" ht="15" x14ac:dyDescent="0.4">
      <c r="A52" s="143"/>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row>
    <row r="53" spans="1:50" ht="15" x14ac:dyDescent="0.4">
      <c r="A53" s="143"/>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row>
    <row r="54" spans="1:50" ht="15" x14ac:dyDescent="0.4">
      <c r="A54" s="143"/>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row>
    <row r="55" spans="1:50" ht="15" x14ac:dyDescent="0.4">
      <c r="A55" s="143"/>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row>
    <row r="56" spans="1:50" ht="15" x14ac:dyDescent="0.4">
      <c r="A56" s="143"/>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row>
    <row r="57" spans="1:50" ht="15" x14ac:dyDescent="0.4">
      <c r="A57" s="143"/>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row>
    <row r="58" spans="1:50" ht="15" x14ac:dyDescent="0.4">
      <c r="A58" s="143"/>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row>
    <row r="59" spans="1:50" ht="15" x14ac:dyDescent="0.4">
      <c r="A59" s="143"/>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row>
    <row r="60" spans="1:50" ht="15" x14ac:dyDescent="0.4">
      <c r="A60" s="143"/>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row>
    <row r="61" spans="1:50" ht="15" x14ac:dyDescent="0.4">
      <c r="A61" s="143"/>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row>
    <row r="62" spans="1:50" ht="15" x14ac:dyDescent="0.4">
      <c r="A62" s="143"/>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row>
    <row r="63" spans="1:50" ht="15" x14ac:dyDescent="0.4">
      <c r="A63" s="143"/>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row>
    <row r="64" spans="1:50" ht="15" x14ac:dyDescent="0.4">
      <c r="A64" s="143"/>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row>
    <row r="65" spans="1:50" ht="15" x14ac:dyDescent="0.4">
      <c r="A65" s="143"/>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row>
    <row r="66" spans="1:50" ht="15" x14ac:dyDescent="0.4">
      <c r="A66" s="143"/>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row>
    <row r="67" spans="1:50" ht="15" x14ac:dyDescent="0.4">
      <c r="A67" s="143"/>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row>
    <row r="68" spans="1:50" ht="15" x14ac:dyDescent="0.4">
      <c r="A68" s="143"/>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row>
    <row r="69" spans="1:50" ht="15" x14ac:dyDescent="0.4">
      <c r="A69" s="143"/>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row>
    <row r="70" spans="1:50" ht="15" x14ac:dyDescent="0.4">
      <c r="A70" s="143"/>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row>
    <row r="71" spans="1:50" ht="15" x14ac:dyDescent="0.4">
      <c r="A71" s="143"/>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row>
    <row r="72" spans="1:50" ht="15" x14ac:dyDescent="0.4">
      <c r="A72" s="143"/>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row>
    <row r="73" spans="1:50" ht="15" x14ac:dyDescent="0.4">
      <c r="A73" s="143"/>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row>
    <row r="74" spans="1:50" ht="15" x14ac:dyDescent="0.4">
      <c r="A74" s="143"/>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row>
    <row r="75" spans="1:50" ht="15" x14ac:dyDescent="0.4">
      <c r="A75" s="143"/>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row>
    <row r="76" spans="1:50" ht="15" x14ac:dyDescent="0.4">
      <c r="A76" s="143"/>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row>
    <row r="77" spans="1:50" ht="15" x14ac:dyDescent="0.4">
      <c r="A77" s="143"/>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row>
    <row r="78" spans="1:50" ht="15" x14ac:dyDescent="0.4">
      <c r="A78" s="143"/>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row>
    <row r="79" spans="1:50" ht="15" x14ac:dyDescent="0.4">
      <c r="A79" s="143"/>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row>
    <row r="80" spans="1:50" ht="15" x14ac:dyDescent="0.4">
      <c r="A80" s="143"/>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row>
    <row r="81" spans="1:50" ht="15" x14ac:dyDescent="0.4">
      <c r="A81" s="143"/>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row>
    <row r="82" spans="1:50" ht="15" x14ac:dyDescent="0.4">
      <c r="A82" s="143"/>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row>
    <row r="83" spans="1:50" ht="15" x14ac:dyDescent="0.4">
      <c r="A83" s="143"/>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row>
    <row r="84" spans="1:50" ht="15" x14ac:dyDescent="0.4">
      <c r="A84" s="143"/>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row>
    <row r="85" spans="1:50" ht="15" x14ac:dyDescent="0.4">
      <c r="A85" s="143"/>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row>
    <row r="86" spans="1:50" ht="15" x14ac:dyDescent="0.4">
      <c r="A86" s="143"/>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row>
    <row r="87" spans="1:50" ht="15" x14ac:dyDescent="0.4">
      <c r="A87" s="143"/>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row>
    <row r="88" spans="1:50" ht="15" x14ac:dyDescent="0.4">
      <c r="A88" s="143"/>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row>
    <row r="89" spans="1:50" ht="15" x14ac:dyDescent="0.4">
      <c r="A89" s="143"/>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row>
    <row r="90" spans="1:50" ht="15" x14ac:dyDescent="0.4">
      <c r="A90" s="143"/>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row>
    <row r="91" spans="1:50" ht="15" x14ac:dyDescent="0.4">
      <c r="A91" s="143"/>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row>
    <row r="92" spans="1:50" ht="15" x14ac:dyDescent="0.4">
      <c r="A92" s="143"/>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row>
    <row r="93" spans="1:50" ht="15" x14ac:dyDescent="0.4">
      <c r="A93" s="143"/>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row>
    <row r="94" spans="1:50" ht="15" x14ac:dyDescent="0.4">
      <c r="A94" s="143"/>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row>
    <row r="95" spans="1:50" ht="15" x14ac:dyDescent="0.4">
      <c r="A95" s="143"/>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row>
    <row r="96" spans="1:50" ht="15" x14ac:dyDescent="0.4">
      <c r="A96" s="143"/>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row>
    <row r="97" spans="1:50" ht="15" x14ac:dyDescent="0.4">
      <c r="A97" s="143"/>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row>
    <row r="98" spans="1:50" ht="15" x14ac:dyDescent="0.4">
      <c r="A98" s="143"/>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row>
    <row r="99" spans="1:50" ht="15" x14ac:dyDescent="0.4">
      <c r="A99" s="143"/>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row>
    <row r="100" spans="1:50" ht="15" x14ac:dyDescent="0.4">
      <c r="A100" s="143"/>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row>
    <row r="101" spans="1:50" ht="15" x14ac:dyDescent="0.4">
      <c r="A101" s="143"/>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row>
    <row r="102" spans="1:50" ht="15" x14ac:dyDescent="0.4">
      <c r="A102" s="143"/>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row>
    <row r="103" spans="1:50" ht="15" x14ac:dyDescent="0.4">
      <c r="A103" s="143"/>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row>
    <row r="104" spans="1:50" ht="15" x14ac:dyDescent="0.4">
      <c r="A104" s="143"/>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row>
    <row r="105" spans="1:50" ht="15" x14ac:dyDescent="0.4">
      <c r="A105" s="143"/>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row>
    <row r="106" spans="1:50" ht="15" x14ac:dyDescent="0.4">
      <c r="A106" s="143"/>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row>
    <row r="107" spans="1:50" ht="15" x14ac:dyDescent="0.4">
      <c r="A107" s="143"/>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row>
    <row r="108" spans="1:50" ht="15" x14ac:dyDescent="0.4">
      <c r="A108" s="143"/>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row>
    <row r="109" spans="1:50" ht="15" x14ac:dyDescent="0.4">
      <c r="A109" s="143"/>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row>
    <row r="110" spans="1:50" ht="15" x14ac:dyDescent="0.4">
      <c r="A110" s="143"/>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row>
    <row r="111" spans="1:50" ht="15" x14ac:dyDescent="0.4">
      <c r="A111" s="143"/>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row>
    <row r="112" spans="1:50" ht="15" x14ac:dyDescent="0.4">
      <c r="A112" s="143"/>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row>
    <row r="113" spans="1:50" ht="15" x14ac:dyDescent="0.4">
      <c r="A113" s="143"/>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row>
    <row r="114" spans="1:50" ht="15" x14ac:dyDescent="0.4">
      <c r="A114" s="143"/>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row>
    <row r="115" spans="1:50" ht="15" x14ac:dyDescent="0.4">
      <c r="A115" s="143"/>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row>
    <row r="116" spans="1:50" ht="15" x14ac:dyDescent="0.4">
      <c r="A116" s="143"/>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row>
    <row r="117" spans="1:50" ht="15" x14ac:dyDescent="0.4">
      <c r="A117" s="143"/>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row>
    <row r="118" spans="1:50" ht="15" x14ac:dyDescent="0.4">
      <c r="A118" s="143"/>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row>
    <row r="119" spans="1:50" ht="15" x14ac:dyDescent="0.4">
      <c r="A119" s="143"/>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row>
    <row r="120" spans="1:50" ht="15" x14ac:dyDescent="0.4">
      <c r="A120" s="143"/>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row>
    <row r="121" spans="1:50" ht="15" x14ac:dyDescent="0.4">
      <c r="A121" s="143"/>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row>
    <row r="122" spans="1:50" ht="15" x14ac:dyDescent="0.4">
      <c r="A122" s="143"/>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row>
    <row r="123" spans="1:50" ht="15" x14ac:dyDescent="0.4">
      <c r="A123" s="143"/>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row>
    <row r="124" spans="1:50" ht="15" x14ac:dyDescent="0.4">
      <c r="A124" s="143"/>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row>
    <row r="125" spans="1:50" ht="15" x14ac:dyDescent="0.4">
      <c r="A125" s="143"/>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row>
    <row r="126" spans="1:50" ht="15" x14ac:dyDescent="0.4">
      <c r="A126" s="143"/>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row>
    <row r="127" spans="1:50" ht="15" x14ac:dyDescent="0.4">
      <c r="A127" s="143"/>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row>
    <row r="128" spans="1:50" ht="15" x14ac:dyDescent="0.4">
      <c r="A128" s="143"/>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row>
    <row r="129" spans="1:50" ht="15" x14ac:dyDescent="0.4">
      <c r="A129" s="143"/>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row>
    <row r="130" spans="1:50" ht="15" x14ac:dyDescent="0.4">
      <c r="A130" s="143"/>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row>
    <row r="131" spans="1:50" ht="15" x14ac:dyDescent="0.4">
      <c r="A131" s="143"/>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row>
    <row r="132" spans="1:50" ht="15" x14ac:dyDescent="0.4">
      <c r="A132" s="143"/>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row>
    <row r="133" spans="1:50" ht="15" x14ac:dyDescent="0.4">
      <c r="A133" s="143"/>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row>
    <row r="134" spans="1:50" ht="15" x14ac:dyDescent="0.4">
      <c r="A134" s="143"/>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row>
    <row r="135" spans="1:50" ht="15" x14ac:dyDescent="0.4">
      <c r="A135" s="143"/>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row>
    <row r="136" spans="1:50" ht="15" x14ac:dyDescent="0.4">
      <c r="A136" s="143"/>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row>
    <row r="137" spans="1:50" ht="15" x14ac:dyDescent="0.4">
      <c r="A137" s="143"/>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row>
    <row r="138" spans="1:50" ht="15" x14ac:dyDescent="0.4">
      <c r="A138" s="143"/>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row>
    <row r="139" spans="1:50" ht="15" x14ac:dyDescent="0.4">
      <c r="A139" s="143"/>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row>
    <row r="140" spans="1:50" ht="15" x14ac:dyDescent="0.4">
      <c r="A140" s="143"/>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row>
    <row r="141" spans="1:50" ht="15" x14ac:dyDescent="0.4">
      <c r="A141" s="143"/>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row>
    <row r="142" spans="1:50" ht="15" x14ac:dyDescent="0.4">
      <c r="A142" s="143"/>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row>
    <row r="143" spans="1:50" ht="15" x14ac:dyDescent="0.4">
      <c r="A143" s="143"/>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row>
    <row r="144" spans="1:50" ht="15" x14ac:dyDescent="0.4">
      <c r="A144" s="143"/>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row>
    <row r="145" spans="1:50" ht="15" x14ac:dyDescent="0.4">
      <c r="A145" s="143"/>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row>
    <row r="146" spans="1:50" ht="15" x14ac:dyDescent="0.4">
      <c r="A146" s="143"/>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row>
    <row r="147" spans="1:50" ht="15" x14ac:dyDescent="0.4">
      <c r="A147" s="143"/>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row>
    <row r="148" spans="1:50" ht="15" x14ac:dyDescent="0.4">
      <c r="A148" s="143"/>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row>
    <row r="149" spans="1:50" ht="15" x14ac:dyDescent="0.4">
      <c r="A149" s="143"/>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row>
    <row r="150" spans="1:50" ht="15" x14ac:dyDescent="0.4">
      <c r="A150" s="143"/>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row>
    <row r="151" spans="1:50" ht="15" x14ac:dyDescent="0.4">
      <c r="A151" s="143"/>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row>
    <row r="152" spans="1:50" ht="15" x14ac:dyDescent="0.4">
      <c r="A152" s="143"/>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row>
    <row r="153" spans="1:50" ht="15" x14ac:dyDescent="0.4">
      <c r="A153" s="143"/>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row>
    <row r="154" spans="1:50" ht="15" x14ac:dyDescent="0.4">
      <c r="A154" s="143"/>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row>
    <row r="155" spans="1:50" ht="15" x14ac:dyDescent="0.4">
      <c r="A155" s="143"/>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row>
    <row r="156" spans="1:50" ht="15" x14ac:dyDescent="0.4">
      <c r="A156" s="143"/>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row>
    <row r="157" spans="1:50" ht="15" x14ac:dyDescent="0.4">
      <c r="A157" s="143"/>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row>
    <row r="158" spans="1:50" ht="15" x14ac:dyDescent="0.4">
      <c r="A158" s="143"/>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row>
    <row r="159" spans="1:50" ht="15" x14ac:dyDescent="0.4">
      <c r="A159" s="143"/>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row>
    <row r="160" spans="1:50" ht="15" x14ac:dyDescent="0.4">
      <c r="A160" s="143"/>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row>
    <row r="161" spans="1:50" ht="15" x14ac:dyDescent="0.4">
      <c r="A161" s="143"/>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row>
    <row r="162" spans="1:50" ht="15" x14ac:dyDescent="0.4">
      <c r="A162" s="143"/>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row>
    <row r="163" spans="1:50" ht="15" x14ac:dyDescent="0.4">
      <c r="A163" s="143"/>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row>
    <row r="164" spans="1:50" ht="15" x14ac:dyDescent="0.4">
      <c r="A164" s="143"/>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row>
    <row r="165" spans="1:50" ht="15" x14ac:dyDescent="0.4">
      <c r="A165" s="143"/>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row>
    <row r="166" spans="1:50" ht="15" x14ac:dyDescent="0.4">
      <c r="A166" s="143"/>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row>
    <row r="167" spans="1:50" ht="15" x14ac:dyDescent="0.4">
      <c r="A167" s="143"/>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row>
    <row r="168" spans="1:50" ht="15" x14ac:dyDescent="0.4">
      <c r="A168" s="143"/>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row>
    <row r="169" spans="1:50" ht="15" x14ac:dyDescent="0.4">
      <c r="A169" s="143"/>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row>
  </sheetData>
  <mergeCells count="29">
    <mergeCell ref="I35:K35"/>
    <mergeCell ref="I36:K36"/>
    <mergeCell ref="I37:K37"/>
    <mergeCell ref="I38:K38"/>
    <mergeCell ref="D4:E4"/>
    <mergeCell ref="H12:K12"/>
    <mergeCell ref="H13:K13"/>
    <mergeCell ref="H16:K16"/>
    <mergeCell ref="H17:K17"/>
    <mergeCell ref="H7:K7"/>
    <mergeCell ref="I29:K29"/>
    <mergeCell ref="I30:K30"/>
    <mergeCell ref="I31:K31"/>
    <mergeCell ref="I32:K32"/>
    <mergeCell ref="I33:K33"/>
    <mergeCell ref="I34:K34"/>
    <mergeCell ref="I28:K28"/>
    <mergeCell ref="H21:K21"/>
    <mergeCell ref="H22:K22"/>
    <mergeCell ref="H18:K18"/>
    <mergeCell ref="H23:K23"/>
    <mergeCell ref="H24:K24"/>
    <mergeCell ref="H19:K19"/>
    <mergeCell ref="H20:K20"/>
    <mergeCell ref="H8:K8"/>
    <mergeCell ref="H9:K9"/>
    <mergeCell ref="H10:K10"/>
    <mergeCell ref="H11:K11"/>
    <mergeCell ref="I27:K27"/>
  </mergeCells>
  <pageMargins left="0.53" right="0.70866141732283472" top="0.74803149606299213" bottom="0.74803149606299213" header="0.31496062992125984" footer="0.31496062992125984"/>
  <pageSetup paperSize="9" scale="54"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3C61-1A44-4C1B-BB23-9B3CA8CB79CB}">
  <sheetPr codeName="Blad11">
    <tabColor theme="3" tint="0.59999389629810485"/>
  </sheetPr>
  <dimension ref="A1:C6"/>
  <sheetViews>
    <sheetView workbookViewId="0">
      <selection activeCell="P20" sqref="P20"/>
    </sheetView>
  </sheetViews>
  <sheetFormatPr defaultRowHeight="14.5" x14ac:dyDescent="0.35"/>
  <cols>
    <col min="1" max="1" width="10.7265625" bestFit="1" customWidth="1"/>
    <col min="3" max="3" width="10.26953125" customWidth="1"/>
  </cols>
  <sheetData>
    <row r="1" spans="1:3" x14ac:dyDescent="0.35">
      <c r="A1" t="s">
        <v>221</v>
      </c>
      <c r="C1" t="s">
        <v>226</v>
      </c>
    </row>
    <row r="2" spans="1:3" x14ac:dyDescent="0.35">
      <c r="A2" t="s">
        <v>219</v>
      </c>
      <c r="C2" t="s">
        <v>125</v>
      </c>
    </row>
    <row r="3" spans="1:3" x14ac:dyDescent="0.35">
      <c r="A3" t="s">
        <v>117</v>
      </c>
      <c r="C3" t="s">
        <v>124</v>
      </c>
    </row>
    <row r="4" spans="1:3" x14ac:dyDescent="0.35">
      <c r="A4" t="s">
        <v>220</v>
      </c>
      <c r="C4" t="s">
        <v>224</v>
      </c>
    </row>
    <row r="5" spans="1:3" x14ac:dyDescent="0.35">
      <c r="A5" t="s">
        <v>119</v>
      </c>
      <c r="C5" t="s">
        <v>225</v>
      </c>
    </row>
    <row r="6" spans="1:3" x14ac:dyDescent="0.35">
      <c r="C6" t="s">
        <v>123</v>
      </c>
    </row>
  </sheetData>
  <sheetProtection selectLockedCells="1" selectUnlockedCells="1"/>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716843-3273-4CB3-A663-DB59D8DF02C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10</vt:i4>
      </vt:variant>
    </vt:vector>
  </HeadingPairs>
  <TitlesOfParts>
    <vt:vector size="21" baseType="lpstr">
      <vt:lpstr>Startinstruktioner</vt:lpstr>
      <vt:lpstr>Basdata &amp; Resultat</vt:lpstr>
      <vt:lpstr>Sammanställning år</vt:lpstr>
      <vt:lpstr>BBR-krav</vt:lpstr>
      <vt:lpstr>Inmatning och ver. värme</vt:lpstr>
      <vt:lpstr>Inmatning och ver. TVV</vt:lpstr>
      <vt:lpstr>Inmatning och ver. kyla</vt:lpstr>
      <vt:lpstr>Inmatning och ver. el</vt:lpstr>
      <vt:lpstr>Normalisering avvikelser år</vt:lpstr>
      <vt:lpstr>Underlag-mätplan</vt:lpstr>
      <vt:lpstr>Data</vt:lpstr>
      <vt:lpstr>Atemp</vt:lpstr>
      <vt:lpstr>'BBR-krav'!Utskriftsområde</vt:lpstr>
      <vt:lpstr>'Inmatning och ver. el'!Utskriftsområde</vt:lpstr>
      <vt:lpstr>'Inmatning och ver. kyla'!Utskriftsområde</vt:lpstr>
      <vt:lpstr>'Inmatning och ver. TVV'!Utskriftsområde</vt:lpstr>
      <vt:lpstr>'Inmatning och ver. värme'!Utskriftsområde</vt:lpstr>
      <vt:lpstr>'Normalisering avvikelser år'!Utskriftsområde</vt:lpstr>
      <vt:lpstr>'Sammanställning år'!Utskriftsområde</vt:lpstr>
      <vt:lpstr>Startinstruktioner!Utskriftsområde</vt:lpstr>
      <vt:lpstr>'Underlag-mätplan'!Utskriftsområde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Sveby</dc:creator>
  <cp:lastModifiedBy>peralevi</cp:lastModifiedBy>
  <cp:lastPrinted>2021-03-03T15:50:51Z</cp:lastPrinted>
  <dcterms:created xsi:type="dcterms:W3CDTF">2011-05-05T08:28:42Z</dcterms:created>
  <dcterms:modified xsi:type="dcterms:W3CDTF">2023-02-15T16:51:23Z</dcterms:modified>
</cp:coreProperties>
</file>